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https://d.docs.live.net/1d0c019a276c1231/Desktop/TN CPA Group/WP Templates/For Landing Page/"/>
    </mc:Choice>
  </mc:AlternateContent>
  <xr:revisionPtr revIDLastSave="450" documentId="14_{03C02DB6-B714-4588-90ED-A8E4295F42F6}" xr6:coauthVersionLast="47" xr6:coauthVersionMax="47" xr10:uidLastSave="{C9D34813-8497-4B23-A0FA-B1D8F09E5317}"/>
  <workbookProtection workbookAlgorithmName="SHA-512" workbookHashValue="V0QXKmd4qqsxW5fbh0lVXICQJJtsXtKiLB6E28UIdUQb9qR1qMn2bSTbdinHqZLRnycOfK2ihB1gT966/VvQcQ==" workbookSaltValue="cElWkC3tnP80VNB1NoLV1Q==" workbookSpinCount="100000" lockStructure="1"/>
  <bookViews>
    <workbookView xWindow="-120" yWindow="-120" windowWidth="38640" windowHeight="15720" xr2:uid="{00000000-000D-0000-FFFF-FFFF00000000}"/>
  </bookViews>
  <sheets>
    <sheet name="Quarterly Estimate" sheetId="6" r:id="rId1"/>
    <sheet name="Current Year Income" sheetId="2" state="hidden" r:id="rId2"/>
    <sheet name="Tax Estimate" sheetId="1" state="hidden" r:id="rId3"/>
    <sheet name="Data"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2" l="1"/>
  <c r="B41" i="2"/>
  <c r="B40" i="2"/>
  <c r="C43" i="2"/>
  <c r="A79" i="6"/>
  <c r="H18" i="6" s="1"/>
  <c r="A8" i="2"/>
  <c r="A8" i="1" s="1"/>
  <c r="A20" i="1" s="1"/>
  <c r="C12" i="2"/>
  <c r="C36" i="2"/>
  <c r="C34" i="1" s="1"/>
  <c r="B35" i="2"/>
  <c r="C32" i="2"/>
  <c r="B26" i="2"/>
  <c r="B25" i="2"/>
  <c r="B24" i="2"/>
  <c r="B22" i="2"/>
  <c r="B21" i="2"/>
  <c r="B20" i="2"/>
  <c r="C18" i="2"/>
  <c r="B17" i="2"/>
  <c r="B16" i="2"/>
  <c r="B15" i="2"/>
  <c r="B14" i="2"/>
  <c r="C15" i="1"/>
  <c r="C13" i="1"/>
  <c r="C12" i="1"/>
  <c r="C41" i="2" l="1"/>
  <c r="C22" i="1"/>
  <c r="H12" i="6"/>
  <c r="H8" i="6"/>
  <c r="H17" i="6"/>
  <c r="C21" i="2"/>
  <c r="C22" i="2"/>
  <c r="C16" i="2"/>
  <c r="C14" i="2"/>
  <c r="C35" i="2"/>
  <c r="C27" i="2"/>
  <c r="A32" i="1"/>
  <c r="C30" i="1"/>
  <c r="C18" i="1"/>
  <c r="A19" i="1"/>
  <c r="C37" i="2" l="1"/>
  <c r="C28" i="1"/>
  <c r="C16" i="1"/>
  <c r="C17" i="1" s="1"/>
  <c r="C28" i="2"/>
  <c r="C42" i="2" s="1"/>
  <c r="C44" i="2" s="1"/>
  <c r="A38" i="1"/>
  <c r="C64" i="3"/>
  <c r="C31" i="1"/>
  <c r="A31" i="1"/>
  <c r="C19" i="1"/>
  <c r="C29" i="2" l="1"/>
  <c r="C30" i="2" s="1"/>
  <c r="C20" i="1"/>
  <c r="C24" i="1" s="1"/>
  <c r="C31" i="3"/>
  <c r="C32" i="3" s="1"/>
  <c r="C21" i="3"/>
  <c r="C22" i="3" s="1"/>
  <c r="C41" i="3"/>
  <c r="C42" i="3" s="1"/>
  <c r="C70" i="3"/>
  <c r="C58" i="3"/>
  <c r="C59" i="3" s="1"/>
  <c r="D59" i="3" s="1"/>
  <c r="C11" i="3" l="1"/>
  <c r="C12" i="3" s="1"/>
  <c r="C13" i="3" s="1"/>
  <c r="D13" i="3" s="1"/>
  <c r="C52" i="3"/>
  <c r="C55" i="3" s="1"/>
  <c r="D55" i="3" s="1"/>
  <c r="D32" i="3"/>
  <c r="C33" i="3"/>
  <c r="C43" i="3"/>
  <c r="D42" i="3"/>
  <c r="C23" i="3"/>
  <c r="D22" i="3"/>
  <c r="C73" i="3"/>
  <c r="D73" i="3" s="1"/>
  <c r="C71" i="3"/>
  <c r="D71" i="3" s="1"/>
  <c r="C72" i="3"/>
  <c r="D72" i="3" s="1"/>
  <c r="C61" i="3"/>
  <c r="D61" i="3" s="1"/>
  <c r="C60" i="3"/>
  <c r="D60" i="3" s="1"/>
  <c r="C67" i="3"/>
  <c r="D67" i="3" s="1"/>
  <c r="C66" i="3"/>
  <c r="D66" i="3" s="1"/>
  <c r="C65" i="3"/>
  <c r="D65" i="3" s="1"/>
  <c r="C53" i="3" l="1"/>
  <c r="D53" i="3" s="1"/>
  <c r="C54" i="3"/>
  <c r="D54" i="3" s="1"/>
  <c r="C14" i="3"/>
  <c r="C15" i="3" s="1"/>
  <c r="D12" i="3"/>
  <c r="C24" i="3"/>
  <c r="D23" i="3"/>
  <c r="C44" i="3"/>
  <c r="D43" i="3"/>
  <c r="C34" i="3"/>
  <c r="D33" i="3"/>
  <c r="D68" i="3"/>
  <c r="D74" i="3"/>
  <c r="D62" i="3"/>
  <c r="D14" i="3" l="1"/>
  <c r="D56" i="3"/>
  <c r="C16" i="3"/>
  <c r="D15" i="3"/>
  <c r="C35" i="3"/>
  <c r="D34" i="3"/>
  <c r="C45" i="3"/>
  <c r="D44" i="3"/>
  <c r="C25" i="3"/>
  <c r="D24" i="3"/>
  <c r="C17" i="3" l="1"/>
  <c r="D16" i="3"/>
  <c r="C26" i="3"/>
  <c r="D25" i="3"/>
  <c r="C46" i="3"/>
  <c r="D45" i="3"/>
  <c r="C36" i="3"/>
  <c r="D35" i="3"/>
  <c r="C47" i="3" l="1"/>
  <c r="D46" i="3"/>
  <c r="C27" i="3"/>
  <c r="D26" i="3"/>
  <c r="C37" i="3"/>
  <c r="D36" i="3"/>
  <c r="C18" i="3"/>
  <c r="D18" i="3" s="1"/>
  <c r="D17" i="3"/>
  <c r="C38" i="3" l="1"/>
  <c r="D38" i="3" s="1"/>
  <c r="D37" i="3"/>
  <c r="C28" i="3"/>
  <c r="D28" i="3" s="1"/>
  <c r="D27" i="3"/>
  <c r="D19" i="3"/>
  <c r="C48" i="3"/>
  <c r="D48" i="3" s="1"/>
  <c r="D47" i="3"/>
  <c r="D39" i="3" l="1"/>
  <c r="D29" i="3"/>
  <c r="D49" i="3"/>
  <c r="C31" i="2" l="1"/>
  <c r="C33" i="2" s="1"/>
  <c r="C27" i="1" l="1"/>
  <c r="C29" i="1" s="1"/>
  <c r="C32" i="1" s="1"/>
  <c r="C36" i="1" s="1"/>
  <c r="C38" i="1" s="1"/>
  <c r="I12" i="6"/>
  <c r="H9" i="6" l="1"/>
  <c r="H13" i="6"/>
  <c r="H15" i="6"/>
  <c r="I13" i="6"/>
  <c r="I15" i="6"/>
  <c r="H14" i="6"/>
  <c r="I14" i="6"/>
</calcChain>
</file>

<file path=xl/sharedStrings.xml><?xml version="1.0" encoding="utf-8"?>
<sst xmlns="http://schemas.openxmlformats.org/spreadsheetml/2006/main" count="104" uniqueCount="78">
  <si>
    <t>Tax Estimate</t>
  </si>
  <si>
    <t>Your 2024 tax liability</t>
  </si>
  <si>
    <t>Minimum Percentage</t>
  </si>
  <si>
    <t>Interest</t>
  </si>
  <si>
    <t>Dividend</t>
  </si>
  <si>
    <t>Income from investment</t>
  </si>
  <si>
    <t>Year to date income on last pay stub</t>
  </si>
  <si>
    <t>Total estimated tax payments you made to date</t>
  </si>
  <si>
    <t>Head of Household</t>
  </si>
  <si>
    <t>Tax rate</t>
  </si>
  <si>
    <t>Single</t>
  </si>
  <si>
    <t>Married filing jointly</t>
  </si>
  <si>
    <t>Married filing separately</t>
  </si>
  <si>
    <t>Head of household</t>
  </si>
  <si>
    <t>Filing status</t>
  </si>
  <si>
    <t>Long term capital gain</t>
  </si>
  <si>
    <t>Ordinary</t>
  </si>
  <si>
    <t>Was your prior year AGI greater than 150,000?</t>
  </si>
  <si>
    <t>Do you expect to make more income this year than last year?</t>
  </si>
  <si>
    <t>Yes</t>
  </si>
  <si>
    <t>No</t>
  </si>
  <si>
    <t>1st Quarter</t>
  </si>
  <si>
    <t>2nd Quarter</t>
  </si>
  <si>
    <t>3rd Quarter</t>
  </si>
  <si>
    <t>4th Quarter</t>
  </si>
  <si>
    <t>The information provided is intended to offer general guidance and is not a substitute for personalized tax advice. Tax laws and regulations can change frequently and vary based on individual circumstances. Therefore, it is recommended to consult a qualified tax professional or accountant regarding specific tax issues. We do not guarantee the accuracy, completeness, or reliability of any information provided herein. Reliance on any information provided is solely at your own risk.</t>
  </si>
  <si>
    <t>Total income</t>
  </si>
  <si>
    <t>Estimated taxable income</t>
  </si>
  <si>
    <t>Total tax withheld to date</t>
  </si>
  <si>
    <t>Current year income</t>
  </si>
  <si>
    <t>Estimated tax liability before credit</t>
  </si>
  <si>
    <t>Estimated tax liability</t>
  </si>
  <si>
    <t>Status (select one)</t>
  </si>
  <si>
    <t>Less: Capital loss carried over from last year</t>
  </si>
  <si>
    <t>Net amount calculated based on your prior year taxes</t>
  </si>
  <si>
    <t>Net amount calculated based on your current year income</t>
  </si>
  <si>
    <t>Federal income tax withheld on your most current pay stub</t>
  </si>
  <si>
    <t>Pay stub date</t>
  </si>
  <si>
    <t>Statement date</t>
  </si>
  <si>
    <t>Income/(loss) from your business year to date</t>
  </si>
  <si>
    <t>Provide the period up to which your business's income and losses were calculated</t>
  </si>
  <si>
    <t>Less: tax credit on your last year's tax return (e.g. child and dependent care credit)</t>
  </si>
  <si>
    <t>Less: Net operating losses carried over from last year's tax return</t>
  </si>
  <si>
    <t>Less: Standard deduction</t>
  </si>
  <si>
    <t>Your last year's tax liability</t>
  </si>
  <si>
    <t>Capital gain/(loss)</t>
  </si>
  <si>
    <t>Short term gain/(loss)</t>
  </si>
  <si>
    <t>Long term gain/(loss)</t>
  </si>
  <si>
    <t>Total capital gain/(loss)</t>
  </si>
  <si>
    <t>What is your year to date income on last pay stub?</t>
  </si>
  <si>
    <t>What is the end date of your last paid period?</t>
  </si>
  <si>
    <t>What is the period up to which your business's income and losses were calculated?</t>
  </si>
  <si>
    <t>what is the net operating loss carried over from last year's tax return?</t>
  </si>
  <si>
    <t>what is the net capital loss carried over from last year's tax return?</t>
  </si>
  <si>
    <t>What was the tax credit on your last year's tax return? (e.g. child and dependent care credit)</t>
  </si>
  <si>
    <t>What is the total federal estimated tax payments you made to date?</t>
  </si>
  <si>
    <t>What is your tax filling status?</t>
  </si>
  <si>
    <t>Please fill in the investment income items below if applicable.</t>
  </si>
  <si>
    <t>Questionnaires</t>
  </si>
  <si>
    <t>Which quarter do you want to calculate the estimated tax payment for?</t>
  </si>
  <si>
    <t>what is the income/(loss) from your business year to date?</t>
  </si>
  <si>
    <t>Have you reviewed the data above?</t>
  </si>
  <si>
    <t>What is the year to date federal income tax withheld on your most current pay stub?</t>
  </si>
  <si>
    <t>W2 Fed tax withholding</t>
  </si>
  <si>
    <t>Less: W2 Fed tax withholding</t>
  </si>
  <si>
    <t>Net tax liability</t>
  </si>
  <si>
    <t>Mortgage Interest Expense</t>
  </si>
  <si>
    <t>Property Tax</t>
  </si>
  <si>
    <t>What is the estimated propert tax that you will pay for your house in the current year?</t>
  </si>
  <si>
    <t>Medical Expense</t>
  </si>
  <si>
    <t>charitable donation</t>
  </si>
  <si>
    <t>Total</t>
  </si>
  <si>
    <t>State tax</t>
  </si>
  <si>
    <t>What is the estimated total interest payment on your house for the current year?</t>
  </si>
  <si>
    <t>What was our last year's state tax liability?</t>
  </si>
  <si>
    <t>What was our last year's federal tax liability?</t>
  </si>
  <si>
    <t>What is the esimated medical expense that you will incure for the current year?</t>
  </si>
  <si>
    <t>What is the estimated charitable donation that you will make for the current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</si>
</sst>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s>
  <fonts count="10"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1"/>
      <color rgb="FF000000"/>
      <name val="Arial"/>
      <family val="2"/>
    </font>
    <font>
      <b/>
      <sz val="11"/>
      <color theme="1"/>
      <name val="Arial"/>
      <family val="2"/>
    </font>
    <font>
      <sz val="8"/>
      <name val="Calibri"/>
      <family val="2"/>
      <scheme val="minor"/>
    </font>
    <font>
      <u/>
      <sz val="11"/>
      <color theme="10"/>
      <name val="Calibri"/>
      <family val="2"/>
      <scheme val="minor"/>
    </font>
    <font>
      <u/>
      <sz val="11"/>
      <color theme="10"/>
      <name val="Arial"/>
      <family val="2"/>
    </font>
    <font>
      <sz val="12"/>
      <name val="Arial"/>
      <family val="2"/>
    </font>
  </fonts>
  <fills count="5">
    <fill>
      <patternFill patternType="none"/>
    </fill>
    <fill>
      <patternFill patternType="gray125"/>
    </fill>
    <fill>
      <patternFill patternType="solid">
        <fgColor rgb="FFFFFFFF"/>
        <bgColor indexed="64"/>
      </patternFill>
    </fill>
    <fill>
      <patternFill patternType="solid">
        <fgColor rgb="FFF7F7F7"/>
        <bgColor indexed="64"/>
      </patternFill>
    </fill>
    <fill>
      <patternFill patternType="solid">
        <fgColor theme="0" tint="-0.14999847407452621"/>
        <bgColor indexed="64"/>
      </patternFill>
    </fill>
  </fills>
  <borders count="5">
    <border>
      <left/>
      <right/>
      <top/>
      <bottom/>
      <diagonal/>
    </border>
    <border>
      <left style="medium">
        <color rgb="FFD8D9DA"/>
      </left>
      <right style="medium">
        <color rgb="FFD8D9DA"/>
      </right>
      <top style="medium">
        <color rgb="FFD8D9DA"/>
      </top>
      <bottom style="medium">
        <color rgb="FFD8D9DA"/>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55">
    <xf numFmtId="0" fontId="0" fillId="0" borderId="0" xfId="0"/>
    <xf numFmtId="0" fontId="2" fillId="0" borderId="0" xfId="0" applyFont="1"/>
    <xf numFmtId="164" fontId="2" fillId="0" borderId="0" xfId="1" applyNumberFormat="1" applyFont="1"/>
    <xf numFmtId="0" fontId="3" fillId="3" borderId="1" xfId="0" applyFont="1" applyFill="1" applyBorder="1" applyAlignment="1">
      <alignment horizontal="left" vertical="center"/>
    </xf>
    <xf numFmtId="0" fontId="3" fillId="3" borderId="1" xfId="0" applyFont="1" applyFill="1" applyBorder="1" applyAlignment="1">
      <alignment horizontal="right" vertical="center"/>
    </xf>
    <xf numFmtId="9" fontId="4" fillId="2" borderId="1" xfId="0" applyNumberFormat="1" applyFont="1" applyFill="1" applyBorder="1" applyAlignment="1">
      <alignment vertical="center" wrapText="1"/>
    </xf>
    <xf numFmtId="164" fontId="4" fillId="2" borderId="1" xfId="1" applyNumberFormat="1" applyFont="1" applyFill="1" applyBorder="1" applyAlignment="1">
      <alignment vertical="center" wrapText="1"/>
    </xf>
    <xf numFmtId="164" fontId="2" fillId="0" borderId="0" xfId="1" applyNumberFormat="1" applyFont="1" applyAlignment="1"/>
    <xf numFmtId="164" fontId="2" fillId="0" borderId="0" xfId="0" applyNumberFormat="1" applyFont="1"/>
    <xf numFmtId="0" fontId="5" fillId="0" borderId="0" xfId="0" applyFont="1"/>
    <xf numFmtId="9" fontId="4" fillId="0" borderId="1" xfId="0" applyNumberFormat="1" applyFont="1" applyBorder="1" applyAlignment="1">
      <alignment vertical="center" wrapText="1"/>
    </xf>
    <xf numFmtId="0" fontId="5" fillId="0" borderId="0" xfId="0" applyFont="1" applyProtection="1">
      <protection hidden="1"/>
    </xf>
    <xf numFmtId="0" fontId="2" fillId="0" borderId="0" xfId="0" applyFont="1" applyProtection="1">
      <protection hidden="1"/>
    </xf>
    <xf numFmtId="0" fontId="2" fillId="0" borderId="3" xfId="0" applyFont="1" applyBorder="1" applyProtection="1">
      <protection hidden="1"/>
    </xf>
    <xf numFmtId="0" fontId="2" fillId="0" borderId="0" xfId="0" applyFont="1" applyAlignment="1" applyProtection="1">
      <alignment horizontal="left"/>
      <protection hidden="1"/>
    </xf>
    <xf numFmtId="164" fontId="2" fillId="0" borderId="0" xfId="1" applyNumberFormat="1" applyFont="1" applyProtection="1">
      <protection hidden="1"/>
    </xf>
    <xf numFmtId="0" fontId="2" fillId="0" borderId="0" xfId="0" applyFont="1" applyAlignment="1" applyProtection="1">
      <alignment horizontal="left" indent="1"/>
      <protection hidden="1"/>
    </xf>
    <xf numFmtId="164" fontId="2" fillId="0" borderId="0" xfId="1" applyNumberFormat="1" applyFont="1" applyFill="1" applyProtection="1">
      <protection hidden="1"/>
    </xf>
    <xf numFmtId="0" fontId="2" fillId="0" borderId="0" xfId="0" applyFont="1" applyAlignment="1" applyProtection="1">
      <alignment horizontal="left" indent="4"/>
      <protection hidden="1"/>
    </xf>
    <xf numFmtId="0" fontId="2" fillId="0" borderId="3" xfId="0" applyFont="1" applyBorder="1" applyAlignment="1" applyProtection="1">
      <alignment horizontal="left" indent="6"/>
      <protection hidden="1"/>
    </xf>
    <xf numFmtId="164" fontId="2" fillId="0" borderId="3" xfId="1" applyNumberFormat="1" applyFont="1" applyFill="1" applyBorder="1" applyAlignment="1" applyProtection="1">
      <alignment horizontal="left" indent="1"/>
      <protection locked="0" hidden="1"/>
    </xf>
    <xf numFmtId="0" fontId="2" fillId="0" borderId="3" xfId="0" applyFont="1" applyBorder="1" applyAlignment="1" applyProtection="1">
      <alignment horizontal="left"/>
      <protection hidden="1"/>
    </xf>
    <xf numFmtId="0" fontId="2" fillId="0" borderId="3" xfId="0" applyFont="1" applyBorder="1" applyAlignment="1" applyProtection="1">
      <alignment horizontal="left" indent="1"/>
      <protection hidden="1"/>
    </xf>
    <xf numFmtId="0" fontId="2" fillId="0" borderId="4" xfId="0" applyFont="1" applyBorder="1" applyAlignment="1" applyProtection="1">
      <alignment horizontal="left"/>
      <protection hidden="1"/>
    </xf>
    <xf numFmtId="0" fontId="2" fillId="0" borderId="4" xfId="0" applyFont="1" applyBorder="1" applyAlignment="1" applyProtection="1">
      <alignment horizontal="left" indent="1"/>
      <protection hidden="1"/>
    </xf>
    <xf numFmtId="164" fontId="2" fillId="0" borderId="0" xfId="1" applyNumberFormat="1" applyFont="1" applyFill="1" applyBorder="1" applyProtection="1">
      <protection hidden="1"/>
    </xf>
    <xf numFmtId="9" fontId="2" fillId="0" borderId="0" xfId="0" applyNumberFormat="1" applyFont="1" applyProtection="1">
      <protection hidden="1"/>
    </xf>
    <xf numFmtId="9" fontId="2" fillId="0" borderId="0" xfId="3" applyFont="1" applyProtection="1">
      <protection hidden="1"/>
    </xf>
    <xf numFmtId="0" fontId="2" fillId="0" borderId="4" xfId="0" applyFont="1" applyBorder="1" applyProtection="1">
      <protection hidden="1"/>
    </xf>
    <xf numFmtId="0" fontId="2" fillId="0" borderId="2" xfId="0" applyFont="1" applyBorder="1" applyProtection="1">
      <protection hidden="1"/>
    </xf>
    <xf numFmtId="0" fontId="2" fillId="0" borderId="0" xfId="0" applyFont="1" applyAlignment="1">
      <alignment vertical="top"/>
    </xf>
    <xf numFmtId="0" fontId="2" fillId="0" borderId="0" xfId="0" applyFont="1" applyAlignment="1" applyProtection="1">
      <alignment vertical="top" wrapText="1"/>
      <protection hidden="1"/>
    </xf>
    <xf numFmtId="0" fontId="2" fillId="0" borderId="0" xfId="0" applyFont="1" applyAlignment="1" applyProtection="1">
      <alignment vertical="top"/>
      <protection hidden="1"/>
    </xf>
    <xf numFmtId="165" fontId="2" fillId="0" borderId="0" xfId="2" applyNumberFormat="1" applyFont="1" applyAlignment="1" applyProtection="1">
      <alignment vertical="top"/>
      <protection hidden="1"/>
    </xf>
    <xf numFmtId="0" fontId="2" fillId="0" borderId="0" xfId="0" applyFont="1" applyAlignment="1" applyProtection="1">
      <alignment horizontal="right" vertical="top"/>
      <protection hidden="1"/>
    </xf>
    <xf numFmtId="164" fontId="2" fillId="4" borderId="0" xfId="1" applyNumberFormat="1" applyFont="1" applyFill="1" applyProtection="1">
      <protection locked="0" hidden="1"/>
    </xf>
    <xf numFmtId="164" fontId="2" fillId="4" borderId="0" xfId="1" applyNumberFormat="1" applyFont="1" applyFill="1" applyAlignment="1" applyProtection="1">
      <alignment horizontal="left" indent="1"/>
      <protection locked="0" hidden="1"/>
    </xf>
    <xf numFmtId="164" fontId="2" fillId="0" borderId="3" xfId="1" applyNumberFormat="1" applyFont="1" applyFill="1" applyBorder="1" applyProtection="1">
      <protection hidden="1"/>
    </xf>
    <xf numFmtId="164" fontId="2" fillId="0" borderId="4" xfId="1" applyNumberFormat="1" applyFont="1" applyFill="1" applyBorder="1" applyProtection="1">
      <protection hidden="1"/>
    </xf>
    <xf numFmtId="0" fontId="2" fillId="4" borderId="0" xfId="0" applyFont="1" applyFill="1" applyProtection="1">
      <protection locked="0" hidden="1"/>
    </xf>
    <xf numFmtId="164" fontId="2" fillId="0" borderId="2" xfId="0" applyNumberFormat="1" applyFont="1" applyBorder="1" applyProtection="1">
      <protection hidden="1"/>
    </xf>
    <xf numFmtId="14" fontId="9" fillId="0" borderId="0" xfId="0" applyNumberFormat="1" applyFont="1"/>
    <xf numFmtId="14" fontId="2" fillId="4" borderId="0" xfId="0" applyNumberFormat="1" applyFont="1" applyFill="1" applyProtection="1">
      <protection locked="0" hidden="1"/>
    </xf>
    <xf numFmtId="0" fontId="2" fillId="0" borderId="0" xfId="0" applyFont="1" applyAlignment="1" applyProtection="1">
      <alignment horizontal="right"/>
      <protection hidden="1"/>
    </xf>
    <xf numFmtId="14" fontId="2" fillId="0" borderId="0" xfId="1" applyNumberFormat="1" applyFont="1" applyProtection="1">
      <protection hidden="1"/>
    </xf>
    <xf numFmtId="164" fontId="2" fillId="4" borderId="0" xfId="1" applyNumberFormat="1" applyFont="1" applyFill="1" applyBorder="1" applyAlignment="1" applyProtection="1">
      <alignment horizontal="left" indent="1"/>
      <protection locked="0" hidden="1"/>
    </xf>
    <xf numFmtId="0" fontId="2" fillId="4" borderId="0" xfId="0" applyFont="1" applyFill="1" applyAlignment="1" applyProtection="1">
      <alignment horizontal="left" vertical="top"/>
      <protection locked="0" hidden="1"/>
    </xf>
    <xf numFmtId="0" fontId="8" fillId="0" borderId="0" xfId="4" applyFont="1" applyAlignment="1" applyProtection="1">
      <protection hidden="1"/>
    </xf>
    <xf numFmtId="0" fontId="2" fillId="0" borderId="3" xfId="0" applyFont="1" applyBorder="1" applyAlignment="1" applyProtection="1">
      <alignment horizontal="center"/>
      <protection hidden="1"/>
    </xf>
    <xf numFmtId="0" fontId="2" fillId="0" borderId="0" xfId="0" applyFont="1" applyProtection="1">
      <protection locked="0" hidden="1"/>
    </xf>
    <xf numFmtId="166" fontId="2" fillId="0" borderId="0" xfId="1" applyNumberFormat="1" applyFont="1" applyAlignment="1" applyProtection="1">
      <alignment horizontal="left" indent="1"/>
      <protection hidden="1"/>
    </xf>
    <xf numFmtId="164" fontId="2" fillId="0" borderId="0" xfId="1" applyNumberFormat="1" applyFont="1" applyAlignment="1" applyProtection="1">
      <alignment horizontal="left" indent="1"/>
      <protection hidden="1"/>
    </xf>
    <xf numFmtId="164" fontId="2" fillId="0" borderId="4" xfId="0" applyNumberFormat="1" applyFont="1" applyBorder="1" applyProtection="1">
      <protection hidden="1"/>
    </xf>
    <xf numFmtId="0" fontId="2" fillId="0" borderId="0" xfId="0" applyFont="1" applyAlignment="1" applyProtection="1">
      <alignment horizontal="left" vertical="top" wrapText="1"/>
      <protection hidden="1"/>
    </xf>
    <xf numFmtId="0" fontId="2" fillId="0" borderId="0" xfId="0" applyFont="1" applyAlignment="1">
      <alignment horizontal="left" vertical="top"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tncpagroup.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tncpagroup.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tncpagroup.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647938</xdr:colOff>
      <xdr:row>6</xdr:row>
      <xdr:rowOff>14654</xdr:rowOff>
    </xdr:to>
    <xdr:pic>
      <xdr:nvPicPr>
        <xdr:cNvPr id="3" name="Picture 2">
          <a:hlinkClick xmlns:r="http://schemas.openxmlformats.org/officeDocument/2006/relationships" r:id="rId1"/>
          <a:extLst>
            <a:ext uri="{FF2B5EF4-FFF2-40B4-BE49-F238E27FC236}">
              <a16:creationId xmlns:a16="http://schemas.microsoft.com/office/drawing/2014/main" id="{65191879-9D1C-F756-3849-9AD3C9A114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591038" cy="11136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2591038</xdr:colOff>
      <xdr:row>6</xdr:row>
      <xdr:rowOff>22108</xdr:rowOff>
    </xdr:to>
    <xdr:pic>
      <xdr:nvPicPr>
        <xdr:cNvPr id="4" name="Picture 3">
          <a:hlinkClick xmlns:r="http://schemas.openxmlformats.org/officeDocument/2006/relationships" r:id="rId1"/>
          <a:extLst>
            <a:ext uri="{FF2B5EF4-FFF2-40B4-BE49-F238E27FC236}">
              <a16:creationId xmlns:a16="http://schemas.microsoft.com/office/drawing/2014/main" id="{EB1FFA8D-D493-467C-B85B-3F0EDD3AF9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591038" cy="11079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2591038</xdr:colOff>
      <xdr:row>6</xdr:row>
      <xdr:rowOff>22108</xdr:rowOff>
    </xdr:to>
    <xdr:pic>
      <xdr:nvPicPr>
        <xdr:cNvPr id="2" name="Picture 1">
          <a:hlinkClick xmlns:r="http://schemas.openxmlformats.org/officeDocument/2006/relationships" r:id="rId1"/>
          <a:extLst>
            <a:ext uri="{FF2B5EF4-FFF2-40B4-BE49-F238E27FC236}">
              <a16:creationId xmlns:a16="http://schemas.microsoft.com/office/drawing/2014/main" id="{357830EC-7318-4081-8947-08F5EE5AE5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591038" cy="110795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irs.gov/payments/direct-pa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F992-31E8-4374-9E05-5F326C28B75C}">
  <sheetPr codeName="Sheet1"/>
  <dimension ref="A1:O79"/>
  <sheetViews>
    <sheetView showGridLines="0" tabSelected="1" zoomScale="115" zoomScaleNormal="115" workbookViewId="0">
      <pane ySplit="7" topLeftCell="A8" activePane="bottomLeft" state="frozen"/>
      <selection pane="bottomLeft" activeCell="A11" sqref="A11"/>
    </sheetView>
  </sheetViews>
  <sheetFormatPr defaultColWidth="0" defaultRowHeight="14.25" zeroHeight="1" x14ac:dyDescent="0.2"/>
  <cols>
    <col min="1" max="1" width="29.140625" style="12" customWidth="1"/>
    <col min="2" max="2" width="15.140625" style="12" customWidth="1"/>
    <col min="3" max="7" width="9.140625" style="12" customWidth="1"/>
    <col min="8" max="8" width="36.7109375" style="12" customWidth="1"/>
    <col min="9" max="9" width="12" style="12" customWidth="1"/>
    <col min="10" max="10" width="11.28515625" style="12" customWidth="1"/>
    <col min="11" max="13" width="11.7109375" style="12" customWidth="1"/>
    <col min="14" max="14" width="10.5703125" style="12" customWidth="1"/>
    <col min="15" max="15" width="10.85546875" style="12" customWidth="1"/>
    <col min="16" max="16384" width="9.140625" style="12" hidden="1"/>
  </cols>
  <sheetData>
    <row r="1" spans="1:15" x14ac:dyDescent="0.2"/>
    <row r="2" spans="1:15" x14ac:dyDescent="0.2"/>
    <row r="3" spans="1:15" x14ac:dyDescent="0.2"/>
    <row r="4" spans="1:15" x14ac:dyDescent="0.2"/>
    <row r="5" spans="1:15" x14ac:dyDescent="0.2"/>
    <row r="6" spans="1:15" x14ac:dyDescent="0.2"/>
    <row r="7" spans="1:15" x14ac:dyDescent="0.2"/>
    <row r="8" spans="1:15" ht="15" x14ac:dyDescent="0.25">
      <c r="A8" s="11" t="s">
        <v>58</v>
      </c>
      <c r="H8" s="11" t="str">
        <f>IF($A$79=1,"Recommendation","")</f>
        <v/>
      </c>
      <c r="I8" s="11"/>
    </row>
    <row r="9" spans="1:15" ht="14.25" customHeight="1" x14ac:dyDescent="0.2">
      <c r="H9" s="53" t="str">
        <f>IF($A$79=1,IF(A23&lt;=0,"Because last year's tax liability is 0, you do not need to make quarterly estimated tax payments. You can pay your tax liability by 04/15.",IF('Tax Estimate'!C38&gt;0,"You underpaid your current year tax. To avoid underpayment penalty, We reccormend that you pay the following amount to the IRS:","You have paid enough tax up to "&amp;'Tax Estimate'!A8&amp;".")),"")</f>
        <v/>
      </c>
      <c r="I9" s="53"/>
      <c r="J9" s="53"/>
      <c r="K9" s="53"/>
      <c r="L9" s="53"/>
      <c r="M9" s="53"/>
      <c r="N9" s="53"/>
      <c r="O9" s="53"/>
    </row>
    <row r="10" spans="1:15" x14ac:dyDescent="0.2">
      <c r="A10" s="12" t="s">
        <v>59</v>
      </c>
      <c r="H10" s="53"/>
      <c r="I10" s="53"/>
      <c r="J10" s="53"/>
      <c r="K10" s="53"/>
      <c r="L10" s="53"/>
      <c r="M10" s="53"/>
      <c r="N10" s="53"/>
      <c r="O10" s="53"/>
    </row>
    <row r="11" spans="1:15" x14ac:dyDescent="0.2">
      <c r="A11" s="39" t="s">
        <v>21</v>
      </c>
      <c r="H11" s="31"/>
      <c r="I11" s="31"/>
      <c r="J11" s="31"/>
      <c r="K11" s="31"/>
    </row>
    <row r="12" spans="1:15" x14ac:dyDescent="0.2">
      <c r="H12" s="32" t="str">
        <f>+IF($A$79=1,"Estimated tax liability for current year:","")</f>
        <v/>
      </c>
      <c r="I12" s="33" t="str">
        <f>IF($A$79=1,'Current Year Income'!C33,"")</f>
        <v/>
      </c>
      <c r="J12" s="32"/>
      <c r="K12" s="32"/>
    </row>
    <row r="13" spans="1:15" x14ac:dyDescent="0.2">
      <c r="A13" s="12" t="s">
        <v>56</v>
      </c>
      <c r="H13" s="32" t="str">
        <f>+IF($A$79=1,IF('Tax Estimate'!C38&gt;0,"Amount due for "&amp;A11&amp;":",""),"")</f>
        <v/>
      </c>
      <c r="I13" s="33" t="str">
        <f>IF($A$79=1,IF('Tax Estimate'!C38&lt;=0,"",'Tax Estimate'!C38),"")</f>
        <v/>
      </c>
      <c r="J13" s="32"/>
      <c r="K13" s="32"/>
    </row>
    <row r="14" spans="1:15" x14ac:dyDescent="0.2">
      <c r="A14" s="46" t="s">
        <v>10</v>
      </c>
      <c r="H14" s="32" t="str">
        <f>IF($A$79=1,IF('Tax Estimate'!C38&gt;0,"Due date:",""),"")</f>
        <v/>
      </c>
      <c r="I14" s="34" t="str">
        <f>IF($A$79=1,IF('Tax Estimate'!C38&lt;=0,"",IF(ROUND(LEFT('Tax Estimate'!A8,1),0)=1,"04/15",IF(ROUND(LEFT('Tax Estimate'!A8,1),0)=2,"06/15",IF(ROUND(LEFT('Tax Estimate'!A8,1),0)=3,"09/15","01/15")))),"")</f>
        <v/>
      </c>
    </row>
    <row r="15" spans="1:15" x14ac:dyDescent="0.2">
      <c r="H15" s="32" t="str">
        <f>IF($A$79=1,IF('Tax Estimate'!C38&gt;0,"Link to make payments:",""),"")</f>
        <v/>
      </c>
      <c r="I15" s="47" t="str">
        <f>IF($A$79=1,IF('Tax Estimate'!C38&gt;0,"https://www.irs.gov/payments/direct-pay",""),"")</f>
        <v/>
      </c>
    </row>
    <row r="16" spans="1:15" x14ac:dyDescent="0.2">
      <c r="A16" s="12" t="s">
        <v>17</v>
      </c>
    </row>
    <row r="17" spans="1:15" ht="14.25" customHeight="1" x14ac:dyDescent="0.25">
      <c r="A17" s="39" t="s">
        <v>20</v>
      </c>
      <c r="H17" s="11" t="str">
        <f>IF($A$79=1,"Disclaimer","")</f>
        <v/>
      </c>
    </row>
    <row r="18" spans="1:15" x14ac:dyDescent="0.2">
      <c r="H18" s="53" t="str">
        <f>IF($A$79=1,Data!A85,"")</f>
        <v/>
      </c>
      <c r="I18" s="53"/>
      <c r="J18" s="53"/>
      <c r="K18" s="53"/>
      <c r="L18" s="53"/>
      <c r="M18" s="53"/>
      <c r="N18" s="53"/>
      <c r="O18" s="53"/>
    </row>
    <row r="19" spans="1:15" x14ac:dyDescent="0.2">
      <c r="A19" s="12" t="s">
        <v>18</v>
      </c>
      <c r="H19" s="53"/>
      <c r="I19" s="53"/>
      <c r="J19" s="53"/>
      <c r="K19" s="53"/>
      <c r="L19" s="53"/>
      <c r="M19" s="53"/>
      <c r="N19" s="53"/>
      <c r="O19" s="53"/>
    </row>
    <row r="20" spans="1:15" x14ac:dyDescent="0.2">
      <c r="A20" s="39" t="s">
        <v>20</v>
      </c>
      <c r="H20" s="53"/>
      <c r="I20" s="53"/>
      <c r="J20" s="53"/>
      <c r="K20" s="53"/>
      <c r="L20" s="53"/>
      <c r="M20" s="53"/>
      <c r="N20" s="53"/>
      <c r="O20" s="53"/>
    </row>
    <row r="21" spans="1:15" x14ac:dyDescent="0.2">
      <c r="H21" s="53"/>
      <c r="I21" s="53"/>
      <c r="J21" s="53"/>
      <c r="K21" s="53"/>
      <c r="L21" s="53"/>
      <c r="M21" s="53"/>
      <c r="N21" s="53"/>
      <c r="O21" s="53"/>
    </row>
    <row r="22" spans="1:15" x14ac:dyDescent="0.2">
      <c r="A22" s="12" t="s">
        <v>75</v>
      </c>
      <c r="H22" s="53"/>
      <c r="I22" s="53"/>
      <c r="J22" s="53"/>
      <c r="K22" s="53"/>
      <c r="L22" s="53"/>
      <c r="M22" s="53"/>
      <c r="N22" s="53"/>
      <c r="O22" s="53"/>
    </row>
    <row r="23" spans="1:15" x14ac:dyDescent="0.2">
      <c r="A23" s="35"/>
      <c r="H23" s="53"/>
      <c r="I23" s="53"/>
      <c r="J23" s="53"/>
      <c r="K23" s="53"/>
      <c r="L23" s="53"/>
      <c r="M23" s="53"/>
      <c r="N23" s="53"/>
      <c r="O23" s="53"/>
    </row>
    <row r="24" spans="1:15" x14ac:dyDescent="0.2"/>
    <row r="25" spans="1:15" x14ac:dyDescent="0.2">
      <c r="A25" s="12" t="s">
        <v>74</v>
      </c>
    </row>
    <row r="26" spans="1:15" x14ac:dyDescent="0.2">
      <c r="A26" s="35"/>
    </row>
    <row r="27" spans="1:15" x14ac:dyDescent="0.2"/>
    <row r="28" spans="1:15" x14ac:dyDescent="0.2">
      <c r="A28" s="12" t="s">
        <v>54</v>
      </c>
    </row>
    <row r="29" spans="1:15" x14ac:dyDescent="0.2">
      <c r="A29" s="35"/>
    </row>
    <row r="30" spans="1:15" x14ac:dyDescent="0.2"/>
    <row r="31" spans="1:15" x14ac:dyDescent="0.2">
      <c r="A31" s="12" t="s">
        <v>52</v>
      </c>
    </row>
    <row r="32" spans="1:15" x14ac:dyDescent="0.2">
      <c r="A32" s="35"/>
    </row>
    <row r="33" spans="1:1" x14ac:dyDescent="0.2"/>
    <row r="34" spans="1:1" x14ac:dyDescent="0.2">
      <c r="A34" s="12" t="s">
        <v>53</v>
      </c>
    </row>
    <row r="35" spans="1:1" x14ac:dyDescent="0.2">
      <c r="A35" s="45"/>
    </row>
    <row r="36" spans="1:1" x14ac:dyDescent="0.2"/>
    <row r="37" spans="1:1" x14ac:dyDescent="0.2">
      <c r="A37" s="12" t="s">
        <v>49</v>
      </c>
    </row>
    <row r="38" spans="1:1" x14ac:dyDescent="0.2">
      <c r="A38" s="35"/>
    </row>
    <row r="39" spans="1:1" x14ac:dyDescent="0.2"/>
    <row r="40" spans="1:1" x14ac:dyDescent="0.2">
      <c r="A40" s="12" t="s">
        <v>62</v>
      </c>
    </row>
    <row r="41" spans="1:1" x14ac:dyDescent="0.2">
      <c r="A41" s="35"/>
    </row>
    <row r="42" spans="1:1" x14ac:dyDescent="0.2"/>
    <row r="43" spans="1:1" x14ac:dyDescent="0.2">
      <c r="A43" s="12" t="s">
        <v>50</v>
      </c>
    </row>
    <row r="44" spans="1:1" x14ac:dyDescent="0.2">
      <c r="A44" s="42"/>
    </row>
    <row r="45" spans="1:1" x14ac:dyDescent="0.2"/>
    <row r="46" spans="1:1" x14ac:dyDescent="0.2">
      <c r="A46" s="12" t="s">
        <v>60</v>
      </c>
    </row>
    <row r="47" spans="1:1" x14ac:dyDescent="0.2">
      <c r="A47" s="35"/>
    </row>
    <row r="48" spans="1:1" x14ac:dyDescent="0.2"/>
    <row r="49" spans="1:2" x14ac:dyDescent="0.2">
      <c r="A49" s="12" t="s">
        <v>51</v>
      </c>
    </row>
    <row r="50" spans="1:2" x14ac:dyDescent="0.2">
      <c r="A50" s="42"/>
    </row>
    <row r="51" spans="1:2" x14ac:dyDescent="0.2"/>
    <row r="52" spans="1:2" x14ac:dyDescent="0.2">
      <c r="A52" s="12" t="s">
        <v>57</v>
      </c>
    </row>
    <row r="53" spans="1:2" x14ac:dyDescent="0.2">
      <c r="A53" s="16" t="s">
        <v>38</v>
      </c>
      <c r="B53" s="42"/>
    </row>
    <row r="54" spans="1:2" x14ac:dyDescent="0.2">
      <c r="A54" s="16" t="s">
        <v>3</v>
      </c>
      <c r="B54" s="35"/>
    </row>
    <row r="55" spans="1:2" x14ac:dyDescent="0.2">
      <c r="A55" s="16" t="s">
        <v>4</v>
      </c>
      <c r="B55" s="35"/>
    </row>
    <row r="56" spans="1:2" x14ac:dyDescent="0.2">
      <c r="A56" s="16" t="s">
        <v>46</v>
      </c>
      <c r="B56" s="36"/>
    </row>
    <row r="57" spans="1:2" x14ac:dyDescent="0.2">
      <c r="A57" s="16" t="s">
        <v>47</v>
      </c>
      <c r="B57" s="36"/>
    </row>
    <row r="58" spans="1:2" x14ac:dyDescent="0.2"/>
    <row r="59" spans="1:2" x14ac:dyDescent="0.2">
      <c r="A59" s="12" t="s">
        <v>55</v>
      </c>
    </row>
    <row r="60" spans="1:2" x14ac:dyDescent="0.2">
      <c r="A60" s="35"/>
    </row>
    <row r="61" spans="1:2" x14ac:dyDescent="0.2"/>
    <row r="62" spans="1:2" x14ac:dyDescent="0.2">
      <c r="A62" s="12" t="s">
        <v>73</v>
      </c>
    </row>
    <row r="63" spans="1:2" x14ac:dyDescent="0.2">
      <c r="A63" s="35"/>
    </row>
    <row r="64" spans="1:2" x14ac:dyDescent="0.2"/>
    <row r="65" spans="1:1" x14ac:dyDescent="0.2">
      <c r="A65" s="12" t="s">
        <v>68</v>
      </c>
    </row>
    <row r="66" spans="1:1" x14ac:dyDescent="0.2">
      <c r="A66" s="35"/>
    </row>
    <row r="67" spans="1:1" x14ac:dyDescent="0.2"/>
    <row r="68" spans="1:1" x14ac:dyDescent="0.2">
      <c r="A68" s="12" t="s">
        <v>76</v>
      </c>
    </row>
    <row r="69" spans="1:1" x14ac:dyDescent="0.2">
      <c r="A69" s="35"/>
    </row>
    <row r="70" spans="1:1" x14ac:dyDescent="0.2"/>
    <row r="71" spans="1:1" x14ac:dyDescent="0.2">
      <c r="A71" s="12" t="s">
        <v>77</v>
      </c>
    </row>
    <row r="72" spans="1:1" x14ac:dyDescent="0.2">
      <c r="A72" s="35"/>
    </row>
    <row r="73" spans="1:1" x14ac:dyDescent="0.2"/>
    <row r="74" spans="1:1" x14ac:dyDescent="0.2">
      <c r="A74" s="12" t="s">
        <v>61</v>
      </c>
    </row>
    <row r="75" spans="1:1" x14ac:dyDescent="0.2">
      <c r="A75" s="39" t="s">
        <v>20</v>
      </c>
    </row>
    <row r="76" spans="1:1" x14ac:dyDescent="0.2"/>
    <row r="79" spans="1:1" hidden="1" x14ac:dyDescent="0.2">
      <c r="A79" s="49">
        <f>IF(A75="Yes",1,0)</f>
        <v>0</v>
      </c>
    </row>
  </sheetData>
  <sheetProtection algorithmName="SHA-512" hashValue="oVScalwFvYGDj2cuZV/q55SpLW6rvn8lsY3zXN7Cy4XazmR7cdjgcRfcDU43bDjZn8ZxcRFJXnP1P7evKrosrQ==" saltValue="d53y8e/gkwxhoNGvD3hd5g==" spinCount="100000" sheet="1" selectLockedCells="1"/>
  <mergeCells count="2">
    <mergeCell ref="H9:O10"/>
    <mergeCell ref="H18:O23"/>
  </mergeCells>
  <dataValidations count="16">
    <dataValidation type="decimal" operator="greaterThanOrEqual" allowBlank="1" showInputMessage="1" showErrorMessage="1" errorTitle="Error!" error="Please only input a positive number!" promptTitle="TN CPA Group" prompt="You can find this information on your last year tax return." sqref="A23" xr:uid="{6DE9871E-3EA7-40A9-A16F-9BAFB620362F}">
      <formula1>0</formula1>
    </dataValidation>
    <dataValidation type="decimal" operator="greaterThanOrEqual" allowBlank="1" showInputMessage="1" showErrorMessage="1" errorTitle="Error!" error="Please only input a positive number!" promptTitle="TN CPA Group" prompt="You can find this information on your latest paystub. If not applicable, please leave blank or input &quot;0&quot;." sqref="A38 A41" xr:uid="{E39A18E0-084F-4FEE-B639-F0B886DFC4F5}">
      <formula1>0</formula1>
    </dataValidation>
    <dataValidation type="date" allowBlank="1" showInputMessage="1" showErrorMessage="1" errorTitle="Error!" error="Please only input a date!" promptTitle="TN CPA Group" prompt="You can find this information on your latest paystub. If not applicable, please leave blank." sqref="A44" xr:uid="{5F34C460-8216-4BF5-A122-2A14EDBCEDB5}">
      <formula1>45292</formula1>
      <formula2>46022</formula2>
    </dataValidation>
    <dataValidation type="date" allowBlank="1" showInputMessage="1" showErrorMessage="1" errorTitle="Error!" error="Please only input date here!" promptTitle="TN CPA Group" prompt="You can find this information on your latest paystub. If not applicable, please leave this cell unchanged" sqref="A44" xr:uid="{647817C2-00A6-421A-B2C0-C98BA0023672}">
      <formula1>45292</formula1>
      <formula2>45657</formula2>
    </dataValidation>
    <dataValidation allowBlank="1" showInputMessage="1" showErrorMessage="1" promptTitle="TN CPA Group" prompt="This is your business's net income. If you have investments in partnerships, LLC or S-corp, you can ask the company accountant to provide you the amount. If not applicable, please leave blank or input &quot;0.&quot;" sqref="A47" xr:uid="{F07767F2-A100-4A8A-BFDC-93BB00085711}"/>
    <dataValidation type="date" allowBlank="1" showInputMessage="1" showErrorMessage="1" errorTitle="Error!" error="Please only input date here!" promptTitle="TN CPA Group" prompt="This date represents the period up to which your business's income and losses were calculated. If not applicable, please leave this cell unchanged." sqref="A50" xr:uid="{9C7A053B-FA93-44A4-8F58-02382B7BF8AE}">
      <formula1>45292</formula1>
      <formula2>46022</formula2>
    </dataValidation>
    <dataValidation type="decimal" operator="greaterThanOrEqual" allowBlank="1" showInputMessage="1" showErrorMessage="1" errorTitle="Error!" error="Please only input a positive numbera!" promptTitle="TN CPA Group" prompt="This date represents the period up to which your business's income and losses were calculated. If not applicable, please leave this cell unchanged." sqref="A50" xr:uid="{D1E34607-6761-4C0D-8902-3EFB60E61DED}">
      <formula1>0</formula1>
    </dataValidation>
    <dataValidation type="decimal" operator="lessThanOrEqual" allowBlank="1" showInputMessage="1" showErrorMessage="1" errorTitle="Error!" error="Please only input a negative number!" promptTitle="TN CPA Group" prompt="You can find this information from your last year's tax return. If not applicable, please leave blank or input &quot;0.&quot;" sqref="A32" xr:uid="{7153683D-5BD2-438B-B4A8-3147F1134580}">
      <formula1>0</formula1>
    </dataValidation>
    <dataValidation type="date" allowBlank="1" showInputMessage="1" showErrorMessage="1" errorTitle="Error!" error="Please only input date here!" promptTitle="TN CPA Group" prompt="This is the date on the bank statement from which you got the information. If not applicable, please leave this cell unchanged" sqref="B53" xr:uid="{A72A7E0E-533E-404C-8D85-CCF2A9F4B5BC}">
      <formula1>45292</formula1>
      <formula2>46022</formula2>
    </dataValidation>
    <dataValidation allowBlank="1" showInputMessage="1" showErrorMessage="1" promptTitle="TN CPA Group" prompt="Gain or loss from selling assets held for more than one year. If not applicable, please leave blank or input &quot;0&quot;." sqref="B57" xr:uid="{F12161FD-F8AF-4376-B339-3E4DEED65859}"/>
    <dataValidation allowBlank="1" showInputMessage="1" showErrorMessage="1" promptTitle="TN CPA Group" prompt="Gain or loss from selling assets held for less than one year. If not applicable, please leave blank or input &quot;0&quot;." sqref="B56" xr:uid="{A5189FE2-62D7-47AF-9F2E-A444322779D8}"/>
    <dataValidation type="decimal" operator="greaterThanOrEqual" allowBlank="1" showInputMessage="1" showErrorMessage="1" errorTitle="Error!" error="Please only input a positive number!" promptTitle="TN CPA Group" prompt="You can find this information from your investment account. If not applicable, please leave blank or input &quot;0&quot;." sqref="B55" xr:uid="{2977EEF9-FCCF-4028-B29C-1B39E810E974}">
      <formula1>0</formula1>
    </dataValidation>
    <dataValidation type="decimal" operator="greaterThanOrEqual" allowBlank="1" showInputMessage="1" showErrorMessage="1" errorTitle="Error!" error="Please only input a positive number!" promptTitle="TN CPA Group" prompt="You can find this information from your bank account or your investment account. If not applicable, please leave blank or input &quot;0&quot;." sqref="B54" xr:uid="{4D6D8787-C2CD-4ADD-8B71-DAB970485524}">
      <formula1>0</formula1>
    </dataValidation>
    <dataValidation type="decimal" operator="lessThanOrEqual" allowBlank="1" showInputMessage="1" showErrorMessage="1" errorTitle="Error!" error="Please only input a negative number!" promptTitle="TN CPA Group" prompt="You can find this information from your last year tax return Schedule D. If not applicable, please leave blank or input &quot;0.&quot;" sqref="A35" xr:uid="{B79E78E1-28A4-4B28-A3D0-DD25C3E487BB}">
      <formula1>0</formula1>
    </dataValidation>
    <dataValidation type="decimal" operator="greaterThanOrEqual" allowBlank="1" showInputMessage="1" showErrorMessage="1" errorTitle="Error!" error="Please only input a positive number!" promptTitle="TN CPA Group" prompt="You can find this information from your last year's tax return. We use your last year's tax credit for estimate purposes. This number is subject to change. If not applicable, please leave blank or input &quot;0.&quot;" sqref="A29" xr:uid="{F246803F-ED37-4302-8258-5D9AA9739F9E}">
      <formula1>0</formula1>
    </dataValidation>
    <dataValidation type="decimal" operator="greaterThanOrEqual" allowBlank="1" showInputMessage="1" showErrorMessage="1" errorTitle="Error!" error="Please only input a positive number!" promptTitle="TN CPA Group" prompt="If not applicable, please leave blank or input &quot;0&quot;." sqref="A72 A63 A26 A60 A66 A69" xr:uid="{C6A37BB0-3AA0-4AF2-BA10-8DF65231A3D5}">
      <formula1>0</formula1>
    </dataValidation>
  </dataValidations>
  <hyperlinks>
    <hyperlink ref="I15" r:id="rId1" display="https://www.irs.gov/payments/direct-pay" xr:uid="{6B0EB6CA-7452-4128-B781-B83C227F4024}"/>
  </hyperlinks>
  <pageMargins left="0.7" right="0.7" top="0.75" bottom="0.75" header="0.3" footer="0.3"/>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TN CPA Group" prompt="You must answer yes or no to the question." xr:uid="{FEFC0D33-71D6-4F22-B8EA-6DFE9D384815}">
          <x14:formula1>
            <xm:f>Data!$A$76:$A$77</xm:f>
          </x14:formula1>
          <xm:sqref>A20 A17 A75</xm:sqref>
        </x14:dataValidation>
        <x14:dataValidation type="list" allowBlank="1" showInputMessage="1" showErrorMessage="1" promptTitle="TN CPA Group" prompt="You must select the correct filing status for your current tax year." xr:uid="{A456B2B3-238B-464A-B12E-122A6BC60468}">
          <x14:formula1>
            <xm:f>Data!$A$4:$A$7</xm:f>
          </x14:formula1>
          <xm:sqref>A14</xm:sqref>
        </x14:dataValidation>
        <x14:dataValidation type="list" allowBlank="1" showInputMessage="1" showErrorMessage="1" promptTitle="TN CPA Group" prompt="You must select the quarter for which you want to calculate the tax estimate." xr:uid="{E3CCBCCF-07DA-4B76-98B6-1F0555D7861F}">
          <x14:formula1>
            <xm:f>Data!$A$79:$A$82</xm:f>
          </x14:formula1>
          <xm:sqref>A11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D7C16-2C7B-41C6-AE76-EA0EC0AEA7C0}">
  <sheetPr codeName="Sheet2"/>
  <dimension ref="A1:E47"/>
  <sheetViews>
    <sheetView showGridLines="0" topLeftCell="A9" workbookViewId="0">
      <selection activeCell="C21" sqref="C21"/>
    </sheetView>
  </sheetViews>
  <sheetFormatPr defaultColWidth="0" defaultRowHeight="14.25" zeroHeight="1" x14ac:dyDescent="0.2"/>
  <cols>
    <col min="1" max="1" width="79.7109375" style="12" bestFit="1" customWidth="1"/>
    <col min="2" max="2" width="15.7109375" style="12" customWidth="1"/>
    <col min="3" max="3" width="23.140625" style="12" bestFit="1" customWidth="1"/>
    <col min="4" max="4" width="9.140625" style="12" customWidth="1"/>
    <col min="5" max="5" width="0" style="12" hidden="1" customWidth="1"/>
    <col min="6" max="16384" width="9.140625" style="12" hidden="1"/>
  </cols>
  <sheetData>
    <row r="1" spans="1:3" x14ac:dyDescent="0.2"/>
    <row r="2" spans="1:3" x14ac:dyDescent="0.2"/>
    <row r="3" spans="1:3" x14ac:dyDescent="0.2"/>
    <row r="4" spans="1:3" x14ac:dyDescent="0.2"/>
    <row r="5" spans="1:3" x14ac:dyDescent="0.2"/>
    <row r="6" spans="1:3" x14ac:dyDescent="0.2"/>
    <row r="7" spans="1:3" ht="15" x14ac:dyDescent="0.25">
      <c r="A7" s="11" t="s">
        <v>29</v>
      </c>
    </row>
    <row r="8" spans="1:3" x14ac:dyDescent="0.2">
      <c r="A8" s="12" t="str">
        <f>+'Quarterly Estimate'!A11</f>
        <v>1st Quarter</v>
      </c>
    </row>
    <row r="9" spans="1:3" x14ac:dyDescent="0.2"/>
    <row r="10" spans="1:3" x14ac:dyDescent="0.2"/>
    <row r="11" spans="1:3" x14ac:dyDescent="0.2"/>
    <row r="12" spans="1:3" x14ac:dyDescent="0.2">
      <c r="A12" s="13" t="s">
        <v>32</v>
      </c>
      <c r="B12" s="13"/>
      <c r="C12" s="48" t="str">
        <f>+'Quarterly Estimate'!A14</f>
        <v>Single</v>
      </c>
    </row>
    <row r="13" spans="1:3" x14ac:dyDescent="0.2"/>
    <row r="14" spans="1:3" x14ac:dyDescent="0.2">
      <c r="A14" s="12" t="s">
        <v>6</v>
      </c>
      <c r="B14" s="15">
        <f>+'Quarterly Estimate'!A38</f>
        <v>0</v>
      </c>
      <c r="C14" s="15">
        <f>+IF(B15=0,0,B14/(B15-Data!$A$1)*365)</f>
        <v>0</v>
      </c>
    </row>
    <row r="15" spans="1:3" x14ac:dyDescent="0.2">
      <c r="A15" s="12" t="s">
        <v>37</v>
      </c>
      <c r="B15" s="44">
        <f>+'Quarterly Estimate'!A44</f>
        <v>0</v>
      </c>
      <c r="C15" s="15"/>
    </row>
    <row r="16" spans="1:3" x14ac:dyDescent="0.2">
      <c r="A16" s="12" t="s">
        <v>39</v>
      </c>
      <c r="B16" s="15">
        <f>+'Quarterly Estimate'!A47</f>
        <v>0</v>
      </c>
      <c r="C16" s="15">
        <f>+IF(B17=0,0,B16/(B17-Data!$A$1)*365)</f>
        <v>0</v>
      </c>
    </row>
    <row r="17" spans="1:3" x14ac:dyDescent="0.2">
      <c r="A17" s="12" t="s">
        <v>40</v>
      </c>
      <c r="B17" s="44">
        <f>+'Quarterly Estimate'!A50</f>
        <v>0</v>
      </c>
      <c r="C17" s="15"/>
    </row>
    <row r="18" spans="1:3" x14ac:dyDescent="0.2">
      <c r="A18" s="14" t="s">
        <v>42</v>
      </c>
      <c r="C18" s="15">
        <f>+'Quarterly Estimate'!A32</f>
        <v>0</v>
      </c>
    </row>
    <row r="19" spans="1:3" x14ac:dyDescent="0.2">
      <c r="A19" s="12" t="s">
        <v>5</v>
      </c>
      <c r="C19" s="15"/>
    </row>
    <row r="20" spans="1:3" x14ac:dyDescent="0.2">
      <c r="A20" s="16" t="s">
        <v>38</v>
      </c>
      <c r="B20" s="44">
        <f>+'Quarterly Estimate'!B53</f>
        <v>0</v>
      </c>
      <c r="C20" s="15"/>
    </row>
    <row r="21" spans="1:3" x14ac:dyDescent="0.2">
      <c r="A21" s="16" t="s">
        <v>3</v>
      </c>
      <c r="B21" s="15">
        <f>+'Quarterly Estimate'!B54</f>
        <v>0</v>
      </c>
      <c r="C21" s="15">
        <f>+IF(B20=0,0,B21/(B20-Data!$A$1)*365)</f>
        <v>0</v>
      </c>
    </row>
    <row r="22" spans="1:3" x14ac:dyDescent="0.2">
      <c r="A22" s="16" t="s">
        <v>4</v>
      </c>
      <c r="B22" s="15">
        <f>+'Quarterly Estimate'!B55</f>
        <v>0</v>
      </c>
      <c r="C22" s="15">
        <f>+IF(B20=0,0,B22/(B20-Data!$A$1)*365)</f>
        <v>0</v>
      </c>
    </row>
    <row r="23" spans="1:3" x14ac:dyDescent="0.2">
      <c r="A23" s="16" t="s">
        <v>45</v>
      </c>
      <c r="B23" s="15"/>
      <c r="C23" s="17"/>
    </row>
    <row r="24" spans="1:3" x14ac:dyDescent="0.2">
      <c r="A24" s="18" t="s">
        <v>46</v>
      </c>
      <c r="B24" s="15">
        <f>+'Quarterly Estimate'!B56</f>
        <v>0</v>
      </c>
      <c r="C24" s="15"/>
    </row>
    <row r="25" spans="1:3" x14ac:dyDescent="0.2">
      <c r="A25" s="18" t="s">
        <v>47</v>
      </c>
      <c r="B25" s="15">
        <f>+'Quarterly Estimate'!B57</f>
        <v>0</v>
      </c>
      <c r="C25" s="15"/>
    </row>
    <row r="26" spans="1:3" x14ac:dyDescent="0.2">
      <c r="A26" s="18" t="s">
        <v>33</v>
      </c>
      <c r="B26" s="15">
        <f>+'Quarterly Estimate'!A35</f>
        <v>0</v>
      </c>
      <c r="C26" s="15"/>
    </row>
    <row r="27" spans="1:3" x14ac:dyDescent="0.2">
      <c r="A27" s="19" t="s">
        <v>48</v>
      </c>
      <c r="B27" s="20"/>
      <c r="C27" s="37">
        <f>IF(SUM(B24:B26)&lt;-3000,-3000,SUM(B24:B26))</f>
        <v>0</v>
      </c>
    </row>
    <row r="28" spans="1:3" x14ac:dyDescent="0.2">
      <c r="A28" s="12" t="s">
        <v>26</v>
      </c>
      <c r="C28" s="17">
        <f>SUM(C14:C27)</f>
        <v>0</v>
      </c>
    </row>
    <row r="29" spans="1:3" x14ac:dyDescent="0.2">
      <c r="A29" s="21" t="s">
        <v>43</v>
      </c>
      <c r="B29" s="22"/>
      <c r="C29" s="37">
        <f>IF(_xlfn.XLOOKUP(C12,Data!$A$4:$A$7,Data!$B$4:$B$7,0,0,1)&gt;C44,_xlfn.XLOOKUP(C12,Data!$A$4:$A$7,Data!$B$4:$B$7,0,0,1),C44)</f>
        <v>14600</v>
      </c>
    </row>
    <row r="30" spans="1:3" x14ac:dyDescent="0.2">
      <c r="A30" s="14" t="s">
        <v>27</v>
      </c>
      <c r="B30" s="16"/>
      <c r="C30" s="17">
        <f>SUM(C14:C27)-C29</f>
        <v>-14600</v>
      </c>
    </row>
    <row r="31" spans="1:3" x14ac:dyDescent="0.2">
      <c r="A31" s="14" t="s">
        <v>30</v>
      </c>
      <c r="B31" s="16"/>
      <c r="C31" s="25">
        <f>IF(C12=Data!B11,Data!D19,IF('Current Year Income'!C12=Data!B21,Data!D29,IF('Current Year Income'!C12=Data!B31,Data!D39,IF('Current Year Income'!C12=Data!B41,Data!D49))))</f>
        <v>0</v>
      </c>
    </row>
    <row r="32" spans="1:3" x14ac:dyDescent="0.2">
      <c r="A32" s="12" t="s">
        <v>41</v>
      </c>
      <c r="C32" s="15">
        <f>+'Quarterly Estimate'!A29</f>
        <v>0</v>
      </c>
    </row>
    <row r="33" spans="1:3" x14ac:dyDescent="0.2">
      <c r="A33" s="23" t="s">
        <v>31</v>
      </c>
      <c r="B33" s="24"/>
      <c r="C33" s="38">
        <f>+C31-C32</f>
        <v>0</v>
      </c>
    </row>
    <row r="34" spans="1:3" x14ac:dyDescent="0.2">
      <c r="A34" s="14"/>
      <c r="B34" s="16"/>
      <c r="C34" s="25"/>
    </row>
    <row r="35" spans="1:3" x14ac:dyDescent="0.2">
      <c r="A35" s="12" t="s">
        <v>36</v>
      </c>
      <c r="B35" s="15">
        <f>+'Quarterly Estimate'!A41</f>
        <v>0</v>
      </c>
      <c r="C35" s="15">
        <f>+IF(B15=0,B35,B35/(B15-Data!$A$1)*365)</f>
        <v>0</v>
      </c>
    </row>
    <row r="36" spans="1:3" x14ac:dyDescent="0.2">
      <c r="A36" s="12" t="s">
        <v>7</v>
      </c>
      <c r="C36" s="15">
        <f>+'Quarterly Estimate'!A60</f>
        <v>0</v>
      </c>
    </row>
    <row r="37" spans="1:3" x14ac:dyDescent="0.2">
      <c r="A37" s="23" t="s">
        <v>28</v>
      </c>
      <c r="B37" s="24"/>
      <c r="C37" s="38">
        <f>SUM(C35:C36)</f>
        <v>0</v>
      </c>
    </row>
    <row r="38" spans="1:3" x14ac:dyDescent="0.2">
      <c r="A38" s="14"/>
      <c r="B38" s="16"/>
      <c r="C38" s="25"/>
    </row>
    <row r="39" spans="1:3" x14ac:dyDescent="0.2">
      <c r="A39" s="14" t="s">
        <v>66</v>
      </c>
      <c r="C39" s="51">
        <f>+'Quarterly Estimate'!A63</f>
        <v>0</v>
      </c>
    </row>
    <row r="40" spans="1:3" x14ac:dyDescent="0.2">
      <c r="A40" s="14" t="s">
        <v>67</v>
      </c>
      <c r="B40" s="50">
        <f>+'Quarterly Estimate'!A66</f>
        <v>0</v>
      </c>
    </row>
    <row r="41" spans="1:3" x14ac:dyDescent="0.2">
      <c r="A41" s="14" t="s">
        <v>72</v>
      </c>
      <c r="B41" s="50">
        <f>+'Quarterly Estimate'!A26</f>
        <v>0</v>
      </c>
      <c r="C41" s="25">
        <f>IF(SUM(B40:B41)&gt;10000,10000,SUM(B40:B41))</f>
        <v>0</v>
      </c>
    </row>
    <row r="42" spans="1:3" x14ac:dyDescent="0.2">
      <c r="A42" s="14" t="s">
        <v>69</v>
      </c>
      <c r="B42" s="16"/>
      <c r="C42" s="25">
        <f>IF('Quarterly Estimate'!A69-C28*0.075&lt;0,0,'Quarterly Estimate'!A69-C28*0.075)</f>
        <v>0</v>
      </c>
    </row>
    <row r="43" spans="1:3" x14ac:dyDescent="0.2">
      <c r="A43" s="12" t="s">
        <v>70</v>
      </c>
      <c r="C43" s="25">
        <f>+'Quarterly Estimate'!A72</f>
        <v>0</v>
      </c>
    </row>
    <row r="44" spans="1:3" x14ac:dyDescent="0.2">
      <c r="A44" s="28" t="s">
        <v>71</v>
      </c>
      <c r="B44" s="28"/>
      <c r="C44" s="52">
        <f>SUM(C39:C43)</f>
        <v>0</v>
      </c>
    </row>
    <row r="45" spans="1:3" x14ac:dyDescent="0.2"/>
    <row r="46" spans="1:3" x14ac:dyDescent="0.2"/>
    <row r="47" spans="1:3" x14ac:dyDescent="0.2"/>
  </sheetData>
  <sheetProtection algorithmName="SHA-512" hashValue="oNbTpH+wL9uOUkwm8D2d0Ll2aRs6+7WrvLguT2LWO1WjDtsZB9Pl7qGDWcNnkKJkOy5kBJJwoGHSbnW2YyYheg==" saltValue="mxQqzsaM7HGLEWQp0WpnKQ=="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41"/>
  <sheetViews>
    <sheetView showGridLines="0" topLeftCell="A7" workbookViewId="0">
      <selection activeCell="E54" sqref="E54"/>
    </sheetView>
  </sheetViews>
  <sheetFormatPr defaultColWidth="0" defaultRowHeight="14.25" zeroHeight="1" x14ac:dyDescent="0.2"/>
  <cols>
    <col min="1" max="1" width="63.7109375" style="1" bestFit="1" customWidth="1"/>
    <col min="2" max="2" width="3.85546875" style="1" customWidth="1"/>
    <col min="3" max="3" width="16.140625" style="1" customWidth="1"/>
    <col min="4" max="4" width="3.85546875" style="1" customWidth="1"/>
    <col min="5" max="6" width="0" style="1" hidden="1" customWidth="1"/>
    <col min="7" max="16384" width="9.140625" style="1" hidden="1"/>
  </cols>
  <sheetData>
    <row r="1" spans="1:4" x14ac:dyDescent="0.2"/>
    <row r="2" spans="1:4" x14ac:dyDescent="0.2"/>
    <row r="3" spans="1:4" x14ac:dyDescent="0.2"/>
    <row r="4" spans="1:4" x14ac:dyDescent="0.2"/>
    <row r="5" spans="1:4" x14ac:dyDescent="0.2"/>
    <row r="6" spans="1:4" x14ac:dyDescent="0.2"/>
    <row r="7" spans="1:4" ht="16.5" customHeight="1" x14ac:dyDescent="0.25">
      <c r="A7" s="11" t="s">
        <v>0</v>
      </c>
      <c r="B7" s="12"/>
      <c r="C7" s="12"/>
      <c r="D7" s="12"/>
    </row>
    <row r="8" spans="1:4" ht="15" x14ac:dyDescent="0.25">
      <c r="A8" s="11" t="str">
        <f>+'Current Year Income'!A8</f>
        <v>1st Quarter</v>
      </c>
      <c r="B8" s="12"/>
      <c r="C8" s="12"/>
      <c r="D8" s="12"/>
    </row>
    <row r="9" spans="1:4" x14ac:dyDescent="0.2">
      <c r="A9" s="12"/>
      <c r="B9" s="12"/>
      <c r="C9" s="12"/>
      <c r="D9" s="12"/>
    </row>
    <row r="10" spans="1:4" x14ac:dyDescent="0.2">
      <c r="A10" s="12"/>
      <c r="B10" s="12"/>
      <c r="C10" s="12"/>
      <c r="D10" s="12"/>
    </row>
    <row r="11" spans="1:4" x14ac:dyDescent="0.2">
      <c r="A11" s="12"/>
      <c r="B11" s="12"/>
      <c r="C11" s="12"/>
      <c r="D11" s="12"/>
    </row>
    <row r="12" spans="1:4" x14ac:dyDescent="0.2">
      <c r="A12" s="12" t="s">
        <v>17</v>
      </c>
      <c r="B12" s="12"/>
      <c r="C12" s="43" t="str">
        <f>+'Quarterly Estimate'!A17</f>
        <v>No</v>
      </c>
      <c r="D12" s="12"/>
    </row>
    <row r="13" spans="1:4" x14ac:dyDescent="0.2">
      <c r="A13" s="12" t="s">
        <v>18</v>
      </c>
      <c r="B13" s="12"/>
      <c r="C13" s="43" t="str">
        <f>+'Quarterly Estimate'!A20</f>
        <v>No</v>
      </c>
      <c r="D13" s="12"/>
    </row>
    <row r="14" spans="1:4" x14ac:dyDescent="0.2">
      <c r="A14" s="12"/>
      <c r="B14" s="12"/>
      <c r="C14" s="12"/>
      <c r="D14" s="12"/>
    </row>
    <row r="15" spans="1:4" x14ac:dyDescent="0.2">
      <c r="A15" s="12" t="s">
        <v>44</v>
      </c>
      <c r="B15" s="12"/>
      <c r="C15" s="15">
        <f>+'Quarterly Estimate'!A23</f>
        <v>0</v>
      </c>
      <c r="D15" s="12"/>
    </row>
    <row r="16" spans="1:4" x14ac:dyDescent="0.2">
      <c r="A16" s="12" t="s">
        <v>64</v>
      </c>
      <c r="B16" s="12"/>
      <c r="C16" s="15">
        <f>+'Current Year Income'!C35</f>
        <v>0</v>
      </c>
      <c r="D16" s="12"/>
    </row>
    <row r="17" spans="1:4" x14ac:dyDescent="0.2">
      <c r="A17" s="12" t="s">
        <v>65</v>
      </c>
      <c r="B17" s="12"/>
      <c r="C17" s="15">
        <f>+C15-C16</f>
        <v>0</v>
      </c>
      <c r="D17" s="12"/>
    </row>
    <row r="18" spans="1:4" x14ac:dyDescent="0.2">
      <c r="A18" s="12" t="s">
        <v>2</v>
      </c>
      <c r="B18" s="12"/>
      <c r="C18" s="26">
        <f>IF(AND(C12="No",C13="No"),100%,110%)</f>
        <v>1</v>
      </c>
      <c r="D18" s="12"/>
    </row>
    <row r="19" spans="1:4" x14ac:dyDescent="0.2">
      <c r="A19" s="12" t="str">
        <f>+A8&amp;" %"</f>
        <v>1st Quarter %</v>
      </c>
      <c r="B19" s="12"/>
      <c r="C19" s="27">
        <f>25%*LEFT(A8,1)</f>
        <v>0.25</v>
      </c>
      <c r="D19" s="12"/>
    </row>
    <row r="20" spans="1:4" x14ac:dyDescent="0.2">
      <c r="A20" s="12" t="str">
        <f>+A8&amp;" tax liability calculated based on your prior year tax"</f>
        <v>1st Quarter tax liability calculated based on your prior year tax</v>
      </c>
      <c r="B20" s="12"/>
      <c r="C20" s="17">
        <f>+C17*C19*C18</f>
        <v>0</v>
      </c>
      <c r="D20" s="12"/>
    </row>
    <row r="21" spans="1:4" x14ac:dyDescent="0.2">
      <c r="A21" s="12"/>
      <c r="B21" s="12"/>
      <c r="C21" s="12"/>
      <c r="D21" s="12"/>
    </row>
    <row r="22" spans="1:4" x14ac:dyDescent="0.2">
      <c r="A22" s="12" t="s">
        <v>7</v>
      </c>
      <c r="B22" s="12"/>
      <c r="C22" s="25">
        <f>+'Current Year Income'!C36</f>
        <v>0</v>
      </c>
      <c r="D22" s="12"/>
    </row>
    <row r="23" spans="1:4" x14ac:dyDescent="0.2">
      <c r="A23" s="12"/>
      <c r="B23" s="12"/>
      <c r="C23" s="17"/>
      <c r="D23" s="12"/>
    </row>
    <row r="24" spans="1:4" x14ac:dyDescent="0.2">
      <c r="A24" s="28" t="s">
        <v>34</v>
      </c>
      <c r="B24" s="28"/>
      <c r="C24" s="38">
        <f>IF(C20-C22&lt;0,0,C20-C22)</f>
        <v>0</v>
      </c>
      <c r="D24" s="12"/>
    </row>
    <row r="25" spans="1:4" x14ac:dyDescent="0.2">
      <c r="A25" s="12"/>
      <c r="B25" s="12"/>
      <c r="C25" s="12"/>
      <c r="D25" s="12"/>
    </row>
    <row r="26" spans="1:4" x14ac:dyDescent="0.2">
      <c r="A26" s="12"/>
      <c r="B26" s="12"/>
      <c r="C26" s="12"/>
      <c r="D26" s="12"/>
    </row>
    <row r="27" spans="1:4" x14ac:dyDescent="0.2">
      <c r="A27" s="12" t="s">
        <v>1</v>
      </c>
      <c r="B27" s="12"/>
      <c r="C27" s="17">
        <f>+'Current Year Income'!C33</f>
        <v>0</v>
      </c>
      <c r="D27" s="12"/>
    </row>
    <row r="28" spans="1:4" x14ac:dyDescent="0.2">
      <c r="A28" s="12" t="s">
        <v>63</v>
      </c>
      <c r="B28" s="12"/>
      <c r="C28" s="17">
        <f>+'Current Year Income'!C35</f>
        <v>0</v>
      </c>
      <c r="D28" s="12"/>
    </row>
    <row r="29" spans="1:4" x14ac:dyDescent="0.2">
      <c r="A29" s="12" t="s">
        <v>65</v>
      </c>
      <c r="B29" s="12"/>
      <c r="C29" s="17">
        <f>+C27-C28</f>
        <v>0</v>
      </c>
      <c r="D29" s="12"/>
    </row>
    <row r="30" spans="1:4" x14ac:dyDescent="0.2">
      <c r="A30" s="12" t="s">
        <v>2</v>
      </c>
      <c r="B30" s="12"/>
      <c r="C30" s="26">
        <f>IF(AND(C12="No",C13="No"),90%,100%)</f>
        <v>0.9</v>
      </c>
      <c r="D30" s="12"/>
    </row>
    <row r="31" spans="1:4" x14ac:dyDescent="0.2">
      <c r="A31" s="12" t="str">
        <f>+A8&amp;" %"</f>
        <v>1st Quarter %</v>
      </c>
      <c r="B31" s="12"/>
      <c r="C31" s="26">
        <f>25%*LEFT(A8,1)</f>
        <v>0.25</v>
      </c>
      <c r="D31" s="12"/>
    </row>
    <row r="32" spans="1:4" x14ac:dyDescent="0.2">
      <c r="A32" s="12" t="str">
        <f>+A8&amp;" tax liability calculated based on your current year income"</f>
        <v>1st Quarter tax liability calculated based on your current year income</v>
      </c>
      <c r="B32" s="12"/>
      <c r="C32" s="17">
        <f>+C29*C30*C31</f>
        <v>0</v>
      </c>
      <c r="D32" s="12"/>
    </row>
    <row r="33" spans="1:4" x14ac:dyDescent="0.2">
      <c r="A33" s="12"/>
      <c r="B33" s="12"/>
      <c r="C33" s="12"/>
      <c r="D33" s="12"/>
    </row>
    <row r="34" spans="1:4" x14ac:dyDescent="0.2">
      <c r="A34" s="12" t="s">
        <v>7</v>
      </c>
      <c r="B34" s="12"/>
      <c r="C34" s="17">
        <f>+'Current Year Income'!C36</f>
        <v>0</v>
      </c>
      <c r="D34" s="12"/>
    </row>
    <row r="35" spans="1:4" x14ac:dyDescent="0.2">
      <c r="A35" s="12"/>
      <c r="B35" s="12"/>
      <c r="C35" s="12"/>
      <c r="D35" s="12"/>
    </row>
    <row r="36" spans="1:4" x14ac:dyDescent="0.2">
      <c r="A36" s="28" t="s">
        <v>35</v>
      </c>
      <c r="B36" s="28"/>
      <c r="C36" s="38">
        <f>IF(C32-C34&lt;0,0,C32-C34)</f>
        <v>0</v>
      </c>
      <c r="D36" s="12"/>
    </row>
    <row r="37" spans="1:4" x14ac:dyDescent="0.2">
      <c r="A37" s="12"/>
      <c r="B37" s="12"/>
      <c r="C37" s="12"/>
      <c r="D37" s="12"/>
    </row>
    <row r="38" spans="1:4" ht="15" thickBot="1" x14ac:dyDescent="0.25">
      <c r="A38" s="29" t="str">
        <f>+"Your current year tax liability to be paid by "&amp;IF(ROUND(LEFT(A8,1),0)=1,"04/15",IF(ROUND(LEFT(A8,1),0)=2,"06/15",IF(ROUND(LEFT(A8,1),0)=3,"09/15","01/15")))</f>
        <v>Your current year tax liability to be paid by 04/15</v>
      </c>
      <c r="B38" s="29"/>
      <c r="C38" s="40">
        <f>MIN(C24,C36)</f>
        <v>0</v>
      </c>
      <c r="D38" s="12"/>
    </row>
    <row r="39" spans="1:4" ht="15" thickTop="1" x14ac:dyDescent="0.2">
      <c r="A39" s="12"/>
      <c r="B39" s="12"/>
      <c r="C39" s="12"/>
      <c r="D39" s="12"/>
    </row>
    <row r="40" spans="1:4" hidden="1" x14ac:dyDescent="0.2">
      <c r="A40" s="30"/>
      <c r="B40" s="30"/>
      <c r="C40" s="30"/>
    </row>
    <row r="41" spans="1:4" x14ac:dyDescent="0.2"/>
  </sheetData>
  <sheetProtection algorithmName="SHA-512" hashValue="bFGkPeOWDddrXpdd9v0FT5kPBE1cJpqcrO8xntntpRmUwpdUvRj+Qm/5r2bEZlxiaxF8icYGLWsDz7GGWPqKcg==" saltValue="bqP+G9vMlymSHFTUXbr5l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7F4A2-D747-418F-BC0C-884F58CB4D99}">
  <sheetPr codeName="Sheet5"/>
  <dimension ref="A1:E90"/>
  <sheetViews>
    <sheetView showGridLines="0" zoomScale="85" zoomScaleNormal="85" workbookViewId="0"/>
  </sheetViews>
  <sheetFormatPr defaultRowHeight="14.25" x14ac:dyDescent="0.2"/>
  <cols>
    <col min="1" max="1" width="47.85546875" style="1" customWidth="1"/>
    <col min="2" max="2" width="32.42578125" style="1" customWidth="1"/>
    <col min="3" max="3" width="32.42578125" style="2" customWidth="1"/>
    <col min="4" max="4" width="27.42578125" style="2" customWidth="1"/>
    <col min="5" max="6" width="33" style="1" customWidth="1"/>
    <col min="7" max="16384" width="9.140625" style="1"/>
  </cols>
  <sheetData>
    <row r="1" spans="1:5" ht="15" x14ac:dyDescent="0.2">
      <c r="A1" s="41">
        <v>45292</v>
      </c>
    </row>
    <row r="4" spans="1:5" x14ac:dyDescent="0.2">
      <c r="A4" s="1" t="s">
        <v>10</v>
      </c>
      <c r="B4" s="2">
        <v>14600</v>
      </c>
    </row>
    <row r="5" spans="1:5" x14ac:dyDescent="0.2">
      <c r="A5" s="1" t="s">
        <v>12</v>
      </c>
      <c r="B5" s="2">
        <v>14600</v>
      </c>
    </row>
    <row r="6" spans="1:5" x14ac:dyDescent="0.2">
      <c r="A6" s="1" t="s">
        <v>11</v>
      </c>
      <c r="B6" s="2">
        <v>29200</v>
      </c>
    </row>
    <row r="7" spans="1:5" x14ac:dyDescent="0.2">
      <c r="A7" s="1" t="s">
        <v>8</v>
      </c>
      <c r="B7" s="2">
        <v>21900</v>
      </c>
    </row>
    <row r="10" spans="1:5" ht="15.75" thickBot="1" x14ac:dyDescent="0.3">
      <c r="A10" s="9" t="s">
        <v>16</v>
      </c>
    </row>
    <row r="11" spans="1:5" ht="15" thickBot="1" x14ac:dyDescent="0.25">
      <c r="A11" s="3" t="s">
        <v>9</v>
      </c>
      <c r="B11" s="4" t="s">
        <v>10</v>
      </c>
      <c r="C11" s="6">
        <f>IF(B11='Current Year Income'!$C$12,'Current Year Income'!$C$30-IF('Current Year Income'!$B$25&lt;0,0,IF('Current Year Income'!$C$27&lt;0,0,'Current Year Income'!$B$25)),0)</f>
        <v>-14600</v>
      </c>
      <c r="D11" s="7"/>
    </row>
    <row r="12" spans="1:5" ht="15" thickBot="1" x14ac:dyDescent="0.25">
      <c r="A12" s="5">
        <v>0.1</v>
      </c>
      <c r="B12" s="6">
        <v>11600</v>
      </c>
      <c r="C12" s="6">
        <f>IF(C11-B12&lt;0,0,C11)</f>
        <v>0</v>
      </c>
      <c r="D12" s="6">
        <f>+IF(C12&gt;B12,B12*A12,C12*A12)</f>
        <v>0</v>
      </c>
    </row>
    <row r="13" spans="1:5" ht="15" thickBot="1" x14ac:dyDescent="0.25">
      <c r="A13" s="5">
        <v>0.12</v>
      </c>
      <c r="B13" s="6">
        <v>47150</v>
      </c>
      <c r="C13" s="6">
        <f>IF(C12-B12&lt;0,0,C12-B12)</f>
        <v>0</v>
      </c>
      <c r="D13" s="6">
        <f>+IF(C13&gt;B13,(B13-B12)*A13,(C13*A13))</f>
        <v>0</v>
      </c>
    </row>
    <row r="14" spans="1:5" ht="15" thickBot="1" x14ac:dyDescent="0.25">
      <c r="A14" s="5">
        <v>0.22</v>
      </c>
      <c r="B14" s="6">
        <v>100525</v>
      </c>
      <c r="C14" s="6">
        <f t="shared" ref="C14:C18" si="0">IF(C13-B13&lt;0,0,C13-B13)</f>
        <v>0</v>
      </c>
      <c r="D14" s="6">
        <f t="shared" ref="D14:D17" si="1">+IF(C14&gt;B14,(B14-B13)*A14,(C14*A14))</f>
        <v>0</v>
      </c>
      <c r="E14" s="8"/>
    </row>
    <row r="15" spans="1:5" ht="15" thickBot="1" x14ac:dyDescent="0.25">
      <c r="A15" s="5">
        <v>0.24</v>
      </c>
      <c r="B15" s="6">
        <v>191950</v>
      </c>
      <c r="C15" s="6">
        <f t="shared" si="0"/>
        <v>0</v>
      </c>
      <c r="D15" s="6">
        <f t="shared" si="1"/>
        <v>0</v>
      </c>
    </row>
    <row r="16" spans="1:5" ht="15" thickBot="1" x14ac:dyDescent="0.25">
      <c r="A16" s="5">
        <v>0.32</v>
      </c>
      <c r="B16" s="6">
        <v>243725</v>
      </c>
      <c r="C16" s="6">
        <f t="shared" si="0"/>
        <v>0</v>
      </c>
      <c r="D16" s="6">
        <f t="shared" si="1"/>
        <v>0</v>
      </c>
    </row>
    <row r="17" spans="1:4" ht="15" thickBot="1" x14ac:dyDescent="0.25">
      <c r="A17" s="5">
        <v>0.35</v>
      </c>
      <c r="B17" s="6">
        <v>609350</v>
      </c>
      <c r="C17" s="6">
        <f t="shared" si="0"/>
        <v>0</v>
      </c>
      <c r="D17" s="6">
        <f t="shared" si="1"/>
        <v>0</v>
      </c>
    </row>
    <row r="18" spans="1:4" ht="15" thickBot="1" x14ac:dyDescent="0.25">
      <c r="A18" s="5">
        <v>0.37</v>
      </c>
      <c r="B18" s="2"/>
      <c r="C18" s="6">
        <f t="shared" si="0"/>
        <v>0</v>
      </c>
      <c r="D18" s="6">
        <f>+C18*A18</f>
        <v>0</v>
      </c>
    </row>
    <row r="19" spans="1:4" ht="15" thickBot="1" x14ac:dyDescent="0.25">
      <c r="A19" s="5"/>
      <c r="D19" s="6">
        <f>SUM(D12:D18)+D56</f>
        <v>0</v>
      </c>
    </row>
    <row r="20" spans="1:4" ht="15" thickBot="1" x14ac:dyDescent="0.25">
      <c r="A20" s="5"/>
    </row>
    <row r="21" spans="1:4" ht="15" thickBot="1" x14ac:dyDescent="0.25">
      <c r="A21" s="3" t="s">
        <v>9</v>
      </c>
      <c r="B21" s="4" t="s">
        <v>11</v>
      </c>
      <c r="C21" s="6">
        <f>IF(B21='Current Year Income'!$C$12,'Current Year Income'!$C$30-IF('Current Year Income'!$B$25&lt;0,0,IF('Current Year Income'!$C$27&lt;0,0,'Current Year Income'!$B$25)),0)</f>
        <v>0</v>
      </c>
      <c r="D21" s="7"/>
    </row>
    <row r="22" spans="1:4" ht="15" thickBot="1" x14ac:dyDescent="0.25">
      <c r="A22" s="5">
        <v>0.1</v>
      </c>
      <c r="B22" s="6">
        <v>23200</v>
      </c>
      <c r="C22" s="6">
        <f>IF(C21-B22&lt;0,0,C21)</f>
        <v>0</v>
      </c>
      <c r="D22" s="6">
        <f>+IF(C22&gt;B22,B22*A22,C22*A22)</f>
        <v>0</v>
      </c>
    </row>
    <row r="23" spans="1:4" ht="15" thickBot="1" x14ac:dyDescent="0.25">
      <c r="A23" s="5">
        <v>0.12</v>
      </c>
      <c r="B23" s="6">
        <v>94300</v>
      </c>
      <c r="C23" s="6">
        <f>IF(C22-B22&lt;0,0,C22-B22)</f>
        <v>0</v>
      </c>
      <c r="D23" s="6">
        <f>+IF(C23&gt;B23,(B23-B22)*A23,(C23*A23))</f>
        <v>0</v>
      </c>
    </row>
    <row r="24" spans="1:4" ht="15" thickBot="1" x14ac:dyDescent="0.25">
      <c r="A24" s="5">
        <v>0.22</v>
      </c>
      <c r="B24" s="6">
        <v>201050</v>
      </c>
      <c r="C24" s="6">
        <f t="shared" ref="C24:C28" si="2">IF(C23-B23&lt;0,0,C23-B23)</f>
        <v>0</v>
      </c>
      <c r="D24" s="6">
        <f t="shared" ref="D24:D27" si="3">+IF(C24&gt;B24,(B24-B23)*A24,(C24*A24))</f>
        <v>0</v>
      </c>
    </row>
    <row r="25" spans="1:4" ht="15" thickBot="1" x14ac:dyDescent="0.25">
      <c r="A25" s="5">
        <v>0.24</v>
      </c>
      <c r="B25" s="6">
        <v>383900</v>
      </c>
      <c r="C25" s="6">
        <f t="shared" si="2"/>
        <v>0</v>
      </c>
      <c r="D25" s="6">
        <f t="shared" si="3"/>
        <v>0</v>
      </c>
    </row>
    <row r="26" spans="1:4" ht="15" thickBot="1" x14ac:dyDescent="0.25">
      <c r="A26" s="5">
        <v>0.32</v>
      </c>
      <c r="B26" s="6">
        <v>487450</v>
      </c>
      <c r="C26" s="6">
        <f t="shared" si="2"/>
        <v>0</v>
      </c>
      <c r="D26" s="6">
        <f t="shared" si="3"/>
        <v>0</v>
      </c>
    </row>
    <row r="27" spans="1:4" ht="15" thickBot="1" x14ac:dyDescent="0.25">
      <c r="A27" s="5">
        <v>0.35</v>
      </c>
      <c r="B27" s="6">
        <v>731200</v>
      </c>
      <c r="C27" s="6">
        <f t="shared" si="2"/>
        <v>0</v>
      </c>
      <c r="D27" s="6">
        <f t="shared" si="3"/>
        <v>0</v>
      </c>
    </row>
    <row r="28" spans="1:4" ht="15" thickBot="1" x14ac:dyDescent="0.25">
      <c r="A28" s="5">
        <v>0.37</v>
      </c>
      <c r="B28" s="2"/>
      <c r="C28" s="6">
        <f t="shared" si="2"/>
        <v>0</v>
      </c>
      <c r="D28" s="6">
        <f>+C28*A28</f>
        <v>0</v>
      </c>
    </row>
    <row r="29" spans="1:4" ht="15" thickBot="1" x14ac:dyDescent="0.25">
      <c r="A29" s="5"/>
      <c r="D29" s="6">
        <f>SUM(D22:D28)+D62</f>
        <v>0</v>
      </c>
    </row>
    <row r="30" spans="1:4" ht="15" thickBot="1" x14ac:dyDescent="0.25">
      <c r="A30" s="5"/>
    </row>
    <row r="31" spans="1:4" ht="15" thickBot="1" x14ac:dyDescent="0.25">
      <c r="A31" s="3" t="s">
        <v>9</v>
      </c>
      <c r="B31" s="4" t="s">
        <v>12</v>
      </c>
      <c r="C31" s="6">
        <f>IF(B31='Current Year Income'!$C$12,'Current Year Income'!$C$30-IF('Current Year Income'!$B$25&lt;0,0,IF('Current Year Income'!$C$27&lt;0,0,'Current Year Income'!$B$25)),0)</f>
        <v>0</v>
      </c>
      <c r="D31" s="7"/>
    </row>
    <row r="32" spans="1:4" ht="15" thickBot="1" x14ac:dyDescent="0.25">
      <c r="A32" s="5">
        <v>0.1</v>
      </c>
      <c r="B32" s="6">
        <v>11600</v>
      </c>
      <c r="C32" s="6">
        <f>IF(C31-B32&lt;0,0,C31)</f>
        <v>0</v>
      </c>
      <c r="D32" s="6">
        <f>+IF(C32&gt;B32,B32*A32,C32*A32)</f>
        <v>0</v>
      </c>
    </row>
    <row r="33" spans="1:4" ht="15" thickBot="1" x14ac:dyDescent="0.25">
      <c r="A33" s="5">
        <v>0.12</v>
      </c>
      <c r="B33" s="6">
        <v>47150</v>
      </c>
      <c r="C33" s="6">
        <f>IF(C32-B32&lt;0,0,C32-B32)</f>
        <v>0</v>
      </c>
      <c r="D33" s="6">
        <f>+IF(C33&gt;B33,(B33-B32)*A33,(C33*A33))</f>
        <v>0</v>
      </c>
    </row>
    <row r="34" spans="1:4" ht="15" thickBot="1" x14ac:dyDescent="0.25">
      <c r="A34" s="5">
        <v>0.22</v>
      </c>
      <c r="B34" s="6">
        <v>100525</v>
      </c>
      <c r="C34" s="6">
        <f t="shared" ref="C34:C38" si="4">IF(C33-B33&lt;0,0,C33-B33)</f>
        <v>0</v>
      </c>
      <c r="D34" s="6">
        <f t="shared" ref="D34:D37" si="5">+IF(C34&gt;B34,(B34-B33)*A34,(C34*A34))</f>
        <v>0</v>
      </c>
    </row>
    <row r="35" spans="1:4" ht="15" thickBot="1" x14ac:dyDescent="0.25">
      <c r="A35" s="5">
        <v>0.24</v>
      </c>
      <c r="B35" s="6">
        <v>191950</v>
      </c>
      <c r="C35" s="6">
        <f t="shared" si="4"/>
        <v>0</v>
      </c>
      <c r="D35" s="6">
        <f t="shared" si="5"/>
        <v>0</v>
      </c>
    </row>
    <row r="36" spans="1:4" ht="15" thickBot="1" x14ac:dyDescent="0.25">
      <c r="A36" s="5">
        <v>0.32</v>
      </c>
      <c r="B36" s="6">
        <v>243725</v>
      </c>
      <c r="C36" s="6">
        <f t="shared" si="4"/>
        <v>0</v>
      </c>
      <c r="D36" s="6">
        <f t="shared" si="5"/>
        <v>0</v>
      </c>
    </row>
    <row r="37" spans="1:4" ht="15" thickBot="1" x14ac:dyDescent="0.25">
      <c r="A37" s="5">
        <v>0.35</v>
      </c>
      <c r="B37" s="6">
        <v>365600</v>
      </c>
      <c r="C37" s="6">
        <f t="shared" si="4"/>
        <v>0</v>
      </c>
      <c r="D37" s="6">
        <f t="shared" si="5"/>
        <v>0</v>
      </c>
    </row>
    <row r="38" spans="1:4" ht="15" thickBot="1" x14ac:dyDescent="0.25">
      <c r="A38" s="5">
        <v>0.37</v>
      </c>
      <c r="B38" s="2"/>
      <c r="C38" s="6">
        <f t="shared" si="4"/>
        <v>0</v>
      </c>
      <c r="D38" s="6">
        <f>+C38*A38</f>
        <v>0</v>
      </c>
    </row>
    <row r="39" spans="1:4" ht="15" thickBot="1" x14ac:dyDescent="0.25">
      <c r="A39" s="5"/>
      <c r="D39" s="6">
        <f>SUM(D32:D38)+D68</f>
        <v>0</v>
      </c>
    </row>
    <row r="40" spans="1:4" ht="15" thickBot="1" x14ac:dyDescent="0.25">
      <c r="A40" s="10"/>
    </row>
    <row r="41" spans="1:4" ht="15" thickBot="1" x14ac:dyDescent="0.25">
      <c r="A41" s="3" t="s">
        <v>9</v>
      </c>
      <c r="B41" s="4" t="s">
        <v>13</v>
      </c>
      <c r="C41" s="6">
        <f>IF(B41='Current Year Income'!$C$12,'Current Year Income'!$C$30-IF('Current Year Income'!$B$25&lt;0,0,IF('Current Year Income'!$C$27&lt;0,0,'Current Year Income'!$B$25)),0)</f>
        <v>0</v>
      </c>
      <c r="D41" s="7"/>
    </row>
    <row r="42" spans="1:4" ht="15" thickBot="1" x14ac:dyDescent="0.25">
      <c r="A42" s="5">
        <v>0.1</v>
      </c>
      <c r="B42" s="6">
        <v>16550</v>
      </c>
      <c r="C42" s="6">
        <f>IF(C41-B42&lt;0,0,C41)</f>
        <v>0</v>
      </c>
      <c r="D42" s="6">
        <f>+IF(C42&gt;B42,B42*A42,C42*A42)</f>
        <v>0</v>
      </c>
    </row>
    <row r="43" spans="1:4" ht="15" thickBot="1" x14ac:dyDescent="0.25">
      <c r="A43" s="5">
        <v>0.12</v>
      </c>
      <c r="B43" s="6">
        <v>63100</v>
      </c>
      <c r="C43" s="6">
        <f>IF(C42-B42&lt;0,0,C42-B42)</f>
        <v>0</v>
      </c>
      <c r="D43" s="6">
        <f>+IF(C43&gt;B43,(B43-B42)*A43,(C43*A43))</f>
        <v>0</v>
      </c>
    </row>
    <row r="44" spans="1:4" ht="15" thickBot="1" x14ac:dyDescent="0.25">
      <c r="A44" s="5">
        <v>0.22</v>
      </c>
      <c r="B44" s="6">
        <v>100500</v>
      </c>
      <c r="C44" s="6">
        <f t="shared" ref="C44:C48" si="6">IF(C43-B43&lt;0,0,C43-B43)</f>
        <v>0</v>
      </c>
      <c r="D44" s="6">
        <f t="shared" ref="D44:D47" si="7">+IF(C44&gt;B44,(B44-B43)*A44,(C44*A44))</f>
        <v>0</v>
      </c>
    </row>
    <row r="45" spans="1:4" ht="15" thickBot="1" x14ac:dyDescent="0.25">
      <c r="A45" s="5">
        <v>0.24</v>
      </c>
      <c r="B45" s="6">
        <v>191950</v>
      </c>
      <c r="C45" s="6">
        <f t="shared" si="6"/>
        <v>0</v>
      </c>
      <c r="D45" s="6">
        <f t="shared" si="7"/>
        <v>0</v>
      </c>
    </row>
    <row r="46" spans="1:4" ht="15" thickBot="1" x14ac:dyDescent="0.25">
      <c r="A46" s="5">
        <v>0.32</v>
      </c>
      <c r="B46" s="6">
        <v>243700</v>
      </c>
      <c r="C46" s="6">
        <f t="shared" si="6"/>
        <v>0</v>
      </c>
      <c r="D46" s="6">
        <f t="shared" si="7"/>
        <v>0</v>
      </c>
    </row>
    <row r="47" spans="1:4" ht="15" thickBot="1" x14ac:dyDescent="0.25">
      <c r="A47" s="5">
        <v>0.35</v>
      </c>
      <c r="B47" s="6">
        <v>609350</v>
      </c>
      <c r="C47" s="6">
        <f t="shared" si="6"/>
        <v>0</v>
      </c>
      <c r="D47" s="6">
        <f t="shared" si="7"/>
        <v>0</v>
      </c>
    </row>
    <row r="48" spans="1:4" ht="15" thickBot="1" x14ac:dyDescent="0.25">
      <c r="A48" s="5">
        <v>0.37</v>
      </c>
      <c r="B48" s="2"/>
      <c r="C48" s="6">
        <f t="shared" si="6"/>
        <v>0</v>
      </c>
      <c r="D48" s="6">
        <f>+C48*A48</f>
        <v>0</v>
      </c>
    </row>
    <row r="49" spans="1:4" ht="15" thickBot="1" x14ac:dyDescent="0.25">
      <c r="D49" s="6">
        <f>SUM(D42:D48)+D74</f>
        <v>0</v>
      </c>
    </row>
    <row r="51" spans="1:4" ht="15.75" thickBot="1" x14ac:dyDescent="0.3">
      <c r="A51" s="9" t="s">
        <v>15</v>
      </c>
    </row>
    <row r="52" spans="1:4" ht="15" thickBot="1" x14ac:dyDescent="0.25">
      <c r="A52" s="3" t="s">
        <v>14</v>
      </c>
      <c r="B52" s="4" t="s">
        <v>10</v>
      </c>
      <c r="C52" s="6">
        <f>IF('Current Year Income'!$B$25&lt;0,0,IF('Current Year Income'!$C$27&lt;0,0,IF(B52='Current Year Income'!$C$12,'Current Year Income'!$C$30,0)))</f>
        <v>-14600</v>
      </c>
      <c r="D52" s="7"/>
    </row>
    <row r="53" spans="1:4" ht="15" thickBot="1" x14ac:dyDescent="0.25">
      <c r="A53" s="5">
        <v>0</v>
      </c>
      <c r="B53" s="6">
        <v>47025</v>
      </c>
      <c r="C53" s="6">
        <f>IF(C52&lt;=0,0,IF(B53&gt;C52,'Current Year Income'!$B$25,0))</f>
        <v>0</v>
      </c>
      <c r="D53" s="6">
        <f>+C53*A53</f>
        <v>0</v>
      </c>
    </row>
    <row r="54" spans="1:4" ht="15" thickBot="1" x14ac:dyDescent="0.25">
      <c r="A54" s="5">
        <v>0.15</v>
      </c>
      <c r="B54" s="6">
        <v>518900</v>
      </c>
      <c r="C54" s="6">
        <f>IF(C52&lt;=0,0,IF(B54&gt;C52,'Current Year Income'!$B$25,0))</f>
        <v>0</v>
      </c>
      <c r="D54" s="6">
        <f t="shared" ref="D54:D55" si="8">+C54*A54</f>
        <v>0</v>
      </c>
    </row>
    <row r="55" spans="1:4" ht="15" thickBot="1" x14ac:dyDescent="0.25">
      <c r="A55" s="5">
        <v>0.2</v>
      </c>
      <c r="B55" s="6"/>
      <c r="C55" s="6">
        <f>IF(C52&lt;=0,0,IF(C52&gt;B54,'Current Year Income'!$B$25,0))</f>
        <v>0</v>
      </c>
      <c r="D55" s="6">
        <f t="shared" si="8"/>
        <v>0</v>
      </c>
    </row>
    <row r="56" spans="1:4" ht="15" thickBot="1" x14ac:dyDescent="0.25">
      <c r="D56" s="6">
        <f>SUM(D53:D55)</f>
        <v>0</v>
      </c>
    </row>
    <row r="57" spans="1:4" ht="15" thickBot="1" x14ac:dyDescent="0.25"/>
    <row r="58" spans="1:4" ht="15" thickBot="1" x14ac:dyDescent="0.25">
      <c r="A58" s="3"/>
      <c r="B58" s="4" t="s">
        <v>11</v>
      </c>
      <c r="C58" s="6">
        <f>IF('Current Year Income'!$B$25&lt;0,0,IF('Current Year Income'!$C$27&lt;0,0,IF(B58='Current Year Income'!$C$12,'Current Year Income'!$C$30,0)))</f>
        <v>0</v>
      </c>
      <c r="D58" s="7"/>
    </row>
    <row r="59" spans="1:4" ht="15" thickBot="1" x14ac:dyDescent="0.25">
      <c r="A59" s="5">
        <v>0</v>
      </c>
      <c r="B59" s="6">
        <v>94050</v>
      </c>
      <c r="C59" s="6">
        <f>IF(C58&lt;=0,0,IF(B59&gt;C58,'Current Year Income'!$B$25,0))</f>
        <v>0</v>
      </c>
      <c r="D59" s="6">
        <f>+C59*A59</f>
        <v>0</v>
      </c>
    </row>
    <row r="60" spans="1:4" ht="15" thickBot="1" x14ac:dyDescent="0.25">
      <c r="A60" s="5">
        <v>0.15</v>
      </c>
      <c r="B60" s="6">
        <v>583750</v>
      </c>
      <c r="C60" s="6">
        <f>IF(C58&lt;=0,0,IF(B60&gt;C58,'Current Year Income'!$B$25,0))</f>
        <v>0</v>
      </c>
      <c r="D60" s="6">
        <f t="shared" ref="D60:D61" si="9">+C60*A60</f>
        <v>0</v>
      </c>
    </row>
    <row r="61" spans="1:4" ht="15" thickBot="1" x14ac:dyDescent="0.25">
      <c r="A61" s="5">
        <v>0.2</v>
      </c>
      <c r="B61" s="6"/>
      <c r="C61" s="6">
        <f>IF(C58&lt;=0,0,IF(C58&gt;B60,'Current Year Income'!$B$25,0))</f>
        <v>0</v>
      </c>
      <c r="D61" s="6">
        <f t="shared" si="9"/>
        <v>0</v>
      </c>
    </row>
    <row r="62" spans="1:4" ht="15" thickBot="1" x14ac:dyDescent="0.25">
      <c r="D62" s="6">
        <f>SUM(D59:D61)</f>
        <v>0</v>
      </c>
    </row>
    <row r="63" spans="1:4" ht="15" thickBot="1" x14ac:dyDescent="0.25"/>
    <row r="64" spans="1:4" ht="15" thickBot="1" x14ac:dyDescent="0.25">
      <c r="A64" s="3"/>
      <c r="B64" s="4" t="s">
        <v>12</v>
      </c>
      <c r="C64" s="6">
        <f>IF('Current Year Income'!$B$25&lt;0,0,IF('Current Year Income'!$C$27&lt;0,0,IF(B64='Current Year Income'!$C$12,'Current Year Income'!$C$30,0)))</f>
        <v>0</v>
      </c>
      <c r="D64" s="7"/>
    </row>
    <row r="65" spans="1:4" ht="15" thickBot="1" x14ac:dyDescent="0.25">
      <c r="A65" s="5">
        <v>0</v>
      </c>
      <c r="B65" s="6">
        <v>47025</v>
      </c>
      <c r="C65" s="6">
        <f>IF(C64&lt;=0,0,IF(B65&gt;C64,'Current Year Income'!$B$25,0))</f>
        <v>0</v>
      </c>
      <c r="D65" s="6">
        <f>+C65*A65</f>
        <v>0</v>
      </c>
    </row>
    <row r="66" spans="1:4" ht="15" thickBot="1" x14ac:dyDescent="0.25">
      <c r="A66" s="5">
        <v>0.15</v>
      </c>
      <c r="B66" s="6">
        <v>291850</v>
      </c>
      <c r="C66" s="6">
        <f>IF(C64&lt;=0,0,IF(B66&gt;C64,'Current Year Income'!$B$25,0))</f>
        <v>0</v>
      </c>
      <c r="D66" s="6">
        <f t="shared" ref="D66:D67" si="10">+C66*A66</f>
        <v>0</v>
      </c>
    </row>
    <row r="67" spans="1:4" ht="15" thickBot="1" x14ac:dyDescent="0.25">
      <c r="A67" s="5">
        <v>0.2</v>
      </c>
      <c r="B67" s="6"/>
      <c r="C67" s="6">
        <f>IF(C64&lt;=0,0,IF(C64&gt;B66,'Current Year Income'!$B$25,0))</f>
        <v>0</v>
      </c>
      <c r="D67" s="6">
        <f t="shared" si="10"/>
        <v>0</v>
      </c>
    </row>
    <row r="68" spans="1:4" ht="15" thickBot="1" x14ac:dyDescent="0.25">
      <c r="D68" s="6">
        <f>SUM(D65:D67)</f>
        <v>0</v>
      </c>
    </row>
    <row r="69" spans="1:4" ht="15" thickBot="1" x14ac:dyDescent="0.25"/>
    <row r="70" spans="1:4" ht="15" thickBot="1" x14ac:dyDescent="0.25">
      <c r="A70" s="3"/>
      <c r="B70" s="4" t="s">
        <v>13</v>
      </c>
      <c r="C70" s="6">
        <f>IF('Current Year Income'!$B$25&lt;0,0,IF('Current Year Income'!$C$27&lt;0,0,IF(B70='Current Year Income'!$C$12,'Current Year Income'!$C$30,0)))</f>
        <v>0</v>
      </c>
      <c r="D70" s="7"/>
    </row>
    <row r="71" spans="1:4" ht="15" thickBot="1" x14ac:dyDescent="0.25">
      <c r="A71" s="5">
        <v>0</v>
      </c>
      <c r="B71" s="6">
        <v>63000</v>
      </c>
      <c r="C71" s="6">
        <f>IF(C70&lt;=0,0,IF(B71&gt;C70,'Current Year Income'!$B$25,0))</f>
        <v>0</v>
      </c>
      <c r="D71" s="6">
        <f>+C71*A71</f>
        <v>0</v>
      </c>
    </row>
    <row r="72" spans="1:4" ht="15" thickBot="1" x14ac:dyDescent="0.25">
      <c r="A72" s="5">
        <v>0.15</v>
      </c>
      <c r="B72" s="6">
        <v>551350</v>
      </c>
      <c r="C72" s="6">
        <f>IF(C70&lt;=0,0,IF(B72&gt;C70,'Current Year Income'!$B$25,0))</f>
        <v>0</v>
      </c>
      <c r="D72" s="6">
        <f t="shared" ref="D72:D73" si="11">+C72*A72</f>
        <v>0</v>
      </c>
    </row>
    <row r="73" spans="1:4" ht="15" thickBot="1" x14ac:dyDescent="0.25">
      <c r="A73" s="5">
        <v>0.2</v>
      </c>
      <c r="B73" s="6"/>
      <c r="C73" s="6">
        <f>IF(C70&lt;=0,0,IF(C70&gt;B72,'Current Year Income'!$B$25,0))</f>
        <v>0</v>
      </c>
      <c r="D73" s="6">
        <f t="shared" si="11"/>
        <v>0</v>
      </c>
    </row>
    <row r="74" spans="1:4" ht="15" thickBot="1" x14ac:dyDescent="0.25">
      <c r="D74" s="6">
        <f>SUM(D71:D73)</f>
        <v>0</v>
      </c>
    </row>
    <row r="76" spans="1:4" x14ac:dyDescent="0.2">
      <c r="A76" s="1" t="s">
        <v>19</v>
      </c>
    </row>
    <row r="77" spans="1:4" x14ac:dyDescent="0.2">
      <c r="A77" s="1" t="s">
        <v>20</v>
      </c>
    </row>
    <row r="79" spans="1:4" x14ac:dyDescent="0.2">
      <c r="A79" s="1" t="s">
        <v>21</v>
      </c>
    </row>
    <row r="80" spans="1:4" x14ac:dyDescent="0.2">
      <c r="A80" s="1" t="s">
        <v>22</v>
      </c>
    </row>
    <row r="81" spans="1:4" x14ac:dyDescent="0.2">
      <c r="A81" s="1" t="s">
        <v>23</v>
      </c>
    </row>
    <row r="82" spans="1:4" x14ac:dyDescent="0.2">
      <c r="A82" s="1" t="s">
        <v>24</v>
      </c>
    </row>
    <row r="85" spans="1:4" x14ac:dyDescent="0.2">
      <c r="A85" s="54" t="s">
        <v>25</v>
      </c>
      <c r="B85" s="54"/>
      <c r="C85" s="54"/>
      <c r="D85" s="54"/>
    </row>
    <row r="86" spans="1:4" x14ac:dyDescent="0.2">
      <c r="A86" s="54"/>
      <c r="B86" s="54"/>
      <c r="C86" s="54"/>
      <c r="D86" s="54"/>
    </row>
    <row r="87" spans="1:4" x14ac:dyDescent="0.2">
      <c r="A87" s="54"/>
      <c r="B87" s="54"/>
      <c r="C87" s="54"/>
      <c r="D87" s="54"/>
    </row>
    <row r="88" spans="1:4" x14ac:dyDescent="0.2">
      <c r="A88" s="54"/>
      <c r="B88" s="54"/>
      <c r="C88" s="54"/>
      <c r="D88" s="54"/>
    </row>
    <row r="89" spans="1:4" x14ac:dyDescent="0.2">
      <c r="A89" s="54"/>
      <c r="B89" s="54"/>
      <c r="C89" s="54"/>
      <c r="D89" s="54"/>
    </row>
    <row r="90" spans="1:4" x14ac:dyDescent="0.2">
      <c r="A90" s="54"/>
      <c r="B90" s="54"/>
      <c r="C90" s="54"/>
      <c r="D90" s="54"/>
    </row>
  </sheetData>
  <sheetProtection algorithmName="SHA-512" hashValue="6ZCgYYzdf9E48vgbvw9w74wHMIiLGaAx3uN89agE1RDvtkzbBBlyllbWhDUjM7eHznI9b5Wi81Jm8cQEyRwDRA==" saltValue="HK5stTuH9aMM0HyWQ6rJKA==" spinCount="100000" sheet="1" objects="1" scenarios="1"/>
  <mergeCells count="1">
    <mergeCell ref="A85:D90"/>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Quarterly Estimate</vt:lpstr>
      <vt:lpstr>Current Year Income</vt:lpstr>
      <vt:lpstr>Tax Estimate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Tuan Nguyen</dc:creator>
  <cp:lastModifiedBy>Tuan Nguyen</cp:lastModifiedBy>
  <dcterms:created xsi:type="dcterms:W3CDTF">2015-06-05T18:17:20Z</dcterms:created>
  <dcterms:modified xsi:type="dcterms:W3CDTF">2024-07-24T18:25:42Z</dcterms:modified>
</cp:coreProperties>
</file>